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540" windowWidth="12120" windowHeight="7560" tabRatio="847" firstSheet="5" activeTab="7"/>
  </bookViews>
  <sheets>
    <sheet name="co.p" sheetId="1" state="hidden" r:id="rId1"/>
    <sheet name="Abs" sheetId="2" state="hidden" r:id="rId2"/>
    <sheet name="CEMONC" sheetId="3" state="hidden" r:id="rId3"/>
    <sheet name="BWH" sheetId="4" state="hidden" r:id="rId4"/>
    <sheet name="NRHM-incomplete PHCs" sheetId="5" state="hidden" r:id="rId5"/>
    <sheet name="co.p (3)" sheetId="6" r:id="rId6"/>
    <sheet name="ABS 271 Sub. (2)" sheetId="7" state="hidden" r:id="rId7"/>
    <sheet name="abs monthwise" sheetId="8" r:id="rId8"/>
    <sheet name="details" sheetId="9" r:id="rId9"/>
    <sheet name="STATUS" sheetId="10" state="hidden" r:id="rId10"/>
    <sheet name="ABS 271 Sub." sheetId="11" state="hidden" r:id="rId11"/>
    <sheet name="29411" sheetId="12" state="hidden" r:id="rId12"/>
    <sheet name="NRHM Action plan (2)" sheetId="13" state="hidden" r:id="rId13"/>
    <sheet name="Sheet1" sheetId="14" state="hidden" r:id="rId14"/>
  </sheets>
  <externalReferences>
    <externalReference r:id="rId17"/>
  </externalReferences>
  <definedNames>
    <definedName name="_xlnm.Print_Area" localSheetId="11">'29411'!$A$1:$O$22</definedName>
    <definedName name="_xlnm.Print_Area" localSheetId="1">'Abs'!$A$1:$N$23</definedName>
    <definedName name="_xlnm.Print_Area" localSheetId="10">'ABS 271 Sub.'!$A$1:$Q$31</definedName>
    <definedName name="_xlnm.Print_Area" localSheetId="6">'ABS 271 Sub. (2)'!$A$1:$K$30</definedName>
    <definedName name="_xlnm.Print_Area" localSheetId="7">'abs monthwise'!$A$1:$R$19</definedName>
    <definedName name="_xlnm.Print_Area" localSheetId="5">'co.p (3)'!$A$1:$F$27</definedName>
    <definedName name="_xlnm.Print_Area" localSheetId="8">'details'!$A$1:$K$197</definedName>
    <definedName name="_xlnm.Print_Area" localSheetId="12">'NRHM Action plan (2)'!$A$1:$H$10</definedName>
    <definedName name="_xlnm.Print_Area" localSheetId="4">'NRHM-incomplete PHCs'!$A$1:$J$8</definedName>
    <definedName name="_xlnm.Print_Area" localSheetId="9">'STATUS'!$A$1:$W$15</definedName>
    <definedName name="_xlnm.Print_Titles" localSheetId="10">'ABS 271 Sub.'!$4:$6</definedName>
    <definedName name="_xlnm.Print_Titles" localSheetId="6">'ABS 271 Sub. (2)'!$4:$5</definedName>
    <definedName name="_xlnm.Print_Titles" localSheetId="3">'BWH'!$2:$2</definedName>
    <definedName name="_xlnm.Print_Titles" localSheetId="2">'CEMONC'!$2:$2</definedName>
    <definedName name="_xlnm.Print_Titles" localSheetId="8">'details'!$2:$3</definedName>
    <definedName name="_xlnm.Print_Titles" localSheetId="9">'STATUS'!$3:$4</definedName>
  </definedNames>
  <calcPr fullCalcOnLoad="1"/>
</workbook>
</file>

<file path=xl/comments13.xml><?xml version="1.0" encoding="utf-8"?>
<comments xmlns="http://schemas.openxmlformats.org/spreadsheetml/2006/main">
  <authors>
    <author>DAS</author>
  </authors>
  <commentList>
    <comment ref="B3" authorId="0">
      <text>
        <r>
          <rPr>
            <sz val="8"/>
            <rFont val="Tahoma"/>
            <family val="2"/>
          </rPr>
          <t xml:space="preserve">Procdg.No.426/RCH-II/2008, dt.29.07
08  
</t>
        </r>
      </text>
    </comment>
  </commentList>
</comments>
</file>

<file path=xl/comments3.xml><?xml version="1.0" encoding="utf-8"?>
<comments xmlns="http://schemas.openxmlformats.org/spreadsheetml/2006/main">
  <authors>
    <author>Plande</author>
  </authors>
  <commentList>
    <comment ref="D192" authorId="0">
      <text>
        <r>
          <rPr>
            <b/>
            <sz val="8"/>
            <rFont val="Tahoma"/>
            <family val="2"/>
          </rPr>
          <t>Plande:</t>
        </r>
        <r>
          <rPr>
            <sz val="8"/>
            <rFont val="Tahoma"/>
            <family val="2"/>
          </rPr>
          <t xml:space="preserve">
As per LOA Lr.
</t>
        </r>
      </text>
    </comment>
  </commentList>
</comments>
</file>

<file path=xl/comments5.xml><?xml version="1.0" encoding="utf-8"?>
<comments xmlns="http://schemas.openxmlformats.org/spreadsheetml/2006/main">
  <authors>
    <author>DAS</author>
  </authors>
  <commentList>
    <comment ref="B3" authorId="0">
      <text>
        <r>
          <rPr>
            <sz val="8"/>
            <rFont val="Tahoma"/>
            <family val="2"/>
          </rPr>
          <t xml:space="preserve">Procdg.No.426/RCH-II/2008, dt.29.07
08  
</t>
        </r>
      </text>
    </comment>
  </commentList>
</comments>
</file>

<file path=xl/sharedStrings.xml><?xml version="1.0" encoding="utf-8"?>
<sst xmlns="http://schemas.openxmlformats.org/spreadsheetml/2006/main" count="6362" uniqueCount="1614">
  <si>
    <t>CHC, Palasa (Muliputti)</t>
  </si>
  <si>
    <t>OTHER WORKS:</t>
  </si>
  <si>
    <t>TOTAL::</t>
  </si>
  <si>
    <t xml:space="preserve">Differed </t>
  </si>
  <si>
    <t>Work completed  and handed over.</t>
  </si>
  <si>
    <t xml:space="preserve">Work completed and Handed over </t>
  </si>
  <si>
    <t xml:space="preserve">Work completed and handed over </t>
  </si>
  <si>
    <t>Work  completed and  handed over</t>
  </si>
  <si>
    <t xml:space="preserve">Deleted </t>
  </si>
  <si>
    <t>Deleted</t>
  </si>
  <si>
    <t>Work completed  and  handed over.</t>
  </si>
  <si>
    <t>S.No</t>
  </si>
  <si>
    <t>Year</t>
  </si>
  <si>
    <t>Total sanctioned (No.)</t>
  </si>
  <si>
    <t>Completed (No.)</t>
  </si>
  <si>
    <t>To be completed</t>
  </si>
  <si>
    <t>Works not taken up</t>
  </si>
  <si>
    <t>A)</t>
  </si>
  <si>
    <t>CEMONC CENTERS</t>
  </si>
  <si>
    <t>2007-08</t>
  </si>
  <si>
    <t>B)</t>
  </si>
  <si>
    <t>C)</t>
  </si>
  <si>
    <t>2006-07</t>
  </si>
  <si>
    <t>D)</t>
  </si>
  <si>
    <t>BIRTH WAITING HOMES</t>
  </si>
  <si>
    <t>F)</t>
  </si>
  <si>
    <t>Remarks</t>
  </si>
  <si>
    <t>Sl. No.</t>
  </si>
  <si>
    <t>Name of the work</t>
  </si>
  <si>
    <t>Kothagudem</t>
  </si>
  <si>
    <t>Giddaluru</t>
  </si>
  <si>
    <t>Atmakur</t>
  </si>
  <si>
    <t>Peddapalli</t>
  </si>
  <si>
    <t>Zahirabad</t>
  </si>
  <si>
    <t>Jangareddygudem</t>
  </si>
  <si>
    <t>Kuppam</t>
  </si>
  <si>
    <t>Jammalamadugu</t>
  </si>
  <si>
    <t>Huzurabad</t>
  </si>
  <si>
    <t>Makthal</t>
  </si>
  <si>
    <t>Huzurnagar</t>
  </si>
  <si>
    <t>Parigi</t>
  </si>
  <si>
    <t>Anakapalli</t>
  </si>
  <si>
    <t>Gajapathinagaram</t>
  </si>
  <si>
    <t>Narsampet</t>
  </si>
  <si>
    <t>Pattikonda</t>
  </si>
  <si>
    <t>Srikakulam</t>
  </si>
  <si>
    <t>Karimnagar</t>
  </si>
  <si>
    <t>Medak</t>
  </si>
  <si>
    <t>Palakonda</t>
  </si>
  <si>
    <t>Palasa</t>
  </si>
  <si>
    <t>Ichapuram</t>
  </si>
  <si>
    <t>Narasannapeta</t>
  </si>
  <si>
    <t>Arakuvelly</t>
  </si>
  <si>
    <t xml:space="preserve">Chintapalli (Tribal) No specialist </t>
  </si>
  <si>
    <t>Narsipatnam</t>
  </si>
  <si>
    <t>Paderu</t>
  </si>
  <si>
    <t>Aganampudi</t>
  </si>
  <si>
    <t>Chodavaram</t>
  </si>
  <si>
    <t>KGH</t>
  </si>
  <si>
    <t>Victoria</t>
  </si>
  <si>
    <t>Saloor</t>
  </si>
  <si>
    <t>Parvathipuram</t>
  </si>
  <si>
    <t>S. Kota</t>
  </si>
  <si>
    <t>Cheepurapalli</t>
  </si>
  <si>
    <t>Bobbilli</t>
  </si>
  <si>
    <t xml:space="preserve">MCH Vizianagaram  CEOMENC Unit. </t>
  </si>
  <si>
    <t xml:space="preserve">UFWC Vizianagaram </t>
  </si>
  <si>
    <t>CHC Àmalapuram</t>
  </si>
  <si>
    <t>Addateegala</t>
  </si>
  <si>
    <t>Pathipadu</t>
  </si>
  <si>
    <t>Tuni</t>
  </si>
  <si>
    <t>Kothapeta</t>
  </si>
  <si>
    <t>Peddapuram</t>
  </si>
  <si>
    <t>Razole</t>
  </si>
  <si>
    <t>Dist Hosp. Rajahmundry</t>
  </si>
  <si>
    <t>PPU Kakinada</t>
  </si>
  <si>
    <t>Chintalapudi</t>
  </si>
  <si>
    <t>Polavaram</t>
  </si>
  <si>
    <t>T.P.Gudem</t>
  </si>
  <si>
    <t>Tanuku</t>
  </si>
  <si>
    <t>Bhimavaram</t>
  </si>
  <si>
    <t>Kovvuru</t>
  </si>
  <si>
    <t>Narasapur</t>
  </si>
  <si>
    <t>Palacole</t>
  </si>
  <si>
    <t>Vijayawada</t>
  </si>
  <si>
    <t>Tiruvuru</t>
  </si>
  <si>
    <t>Nuziveedu</t>
  </si>
  <si>
    <t>Gudivada</t>
  </si>
  <si>
    <t>GGH</t>
  </si>
  <si>
    <t>Macherla</t>
  </si>
  <si>
    <t>Narasaraopeta</t>
  </si>
  <si>
    <t>Sattenapalli</t>
  </si>
  <si>
    <t>Vinukonda</t>
  </si>
  <si>
    <t>District Hospital (Tenali)</t>
  </si>
  <si>
    <t>Kanigiri</t>
  </si>
  <si>
    <t>Guduru</t>
  </si>
  <si>
    <t>Kavali</t>
  </si>
  <si>
    <t>Udayagiri</t>
  </si>
  <si>
    <t>Venkatagiri Ghosha Hospital</t>
  </si>
  <si>
    <t>Nellore MCH</t>
  </si>
  <si>
    <t>Badvel</t>
  </si>
  <si>
    <t>Proddatur</t>
  </si>
  <si>
    <t>Rajampet</t>
  </si>
  <si>
    <t xml:space="preserve">Rayachoty </t>
  </si>
  <si>
    <t>KMC</t>
  </si>
  <si>
    <t>Dhone</t>
  </si>
  <si>
    <t>Srisailam</t>
  </si>
  <si>
    <t>Nandikotkuru</t>
  </si>
  <si>
    <t>Adoni Area Hospital (MCH)</t>
  </si>
  <si>
    <t>Kalyanadurgam</t>
  </si>
  <si>
    <t>Dharmavaram</t>
  </si>
  <si>
    <t>Gooty</t>
  </si>
  <si>
    <t>Madakasira</t>
  </si>
  <si>
    <t>Kadiri</t>
  </si>
  <si>
    <t>Tadipatri</t>
  </si>
  <si>
    <t>Penugonda</t>
  </si>
  <si>
    <t>Hindupur</t>
  </si>
  <si>
    <t>Bangarupalem</t>
  </si>
  <si>
    <t>Madanapalli</t>
  </si>
  <si>
    <t>Pileru</t>
  </si>
  <si>
    <t>Puttur</t>
  </si>
  <si>
    <t>Satyaveedu</t>
  </si>
  <si>
    <t>Punganur</t>
  </si>
  <si>
    <t>Bhadrachalam</t>
  </si>
  <si>
    <t>Sattupalli</t>
  </si>
  <si>
    <t>Aswaraopet</t>
  </si>
  <si>
    <t>Cherla</t>
  </si>
  <si>
    <t>Chintoor</t>
  </si>
  <si>
    <t>Jagtial</t>
  </si>
  <si>
    <t>Sircilla</t>
  </si>
  <si>
    <t>Mantheni</t>
  </si>
  <si>
    <t>Mahadevapur</t>
  </si>
  <si>
    <t xml:space="preserve">Adilabad HQH </t>
  </si>
  <si>
    <t>Mancherial</t>
  </si>
  <si>
    <t>Utnoor</t>
  </si>
  <si>
    <t>Khanapur</t>
  </si>
  <si>
    <t>Nirmal</t>
  </si>
  <si>
    <t>Luxettipet</t>
  </si>
  <si>
    <t>Kagaznagar Cemonc</t>
  </si>
  <si>
    <t>CKM</t>
  </si>
  <si>
    <t>MGM</t>
  </si>
  <si>
    <t>Jangaon</t>
  </si>
  <si>
    <t>Mahabubabad</t>
  </si>
  <si>
    <t>Mulugu</t>
  </si>
  <si>
    <t>Wardhannapet</t>
  </si>
  <si>
    <t>Parkal</t>
  </si>
  <si>
    <t>Atchampet</t>
  </si>
  <si>
    <t>Gadwal</t>
  </si>
  <si>
    <t>Wanaparthy</t>
  </si>
  <si>
    <t>Nagarkurnool</t>
  </si>
  <si>
    <t>Narayanpet</t>
  </si>
  <si>
    <t>Shadnagar</t>
  </si>
  <si>
    <t>Narayankhed</t>
  </si>
  <si>
    <t>Gazwel</t>
  </si>
  <si>
    <t>Siddipet</t>
  </si>
  <si>
    <t>Sadasivpet</t>
  </si>
  <si>
    <t>Sanga Reddy</t>
  </si>
  <si>
    <t>Bhongir</t>
  </si>
  <si>
    <t>Devara Konda</t>
  </si>
  <si>
    <t>Miryalaguda</t>
  </si>
  <si>
    <t>Nzbd HQH</t>
  </si>
  <si>
    <t>Baanswada</t>
  </si>
  <si>
    <t>Kamareddy</t>
  </si>
  <si>
    <t>Bodhan</t>
  </si>
  <si>
    <t>Yellareddy</t>
  </si>
  <si>
    <t>Armoor Cemonc</t>
  </si>
  <si>
    <t>Vikarabad</t>
  </si>
  <si>
    <t>Hayathnagar</t>
  </si>
  <si>
    <t>Kondapur</t>
  </si>
  <si>
    <t>Sultan Bazar</t>
  </si>
  <si>
    <t>DISTRICT : SRIKAKULAM</t>
  </si>
  <si>
    <t>DISTRICT : VISAKHAPATNAM</t>
  </si>
  <si>
    <t>DISTRICT : VIZIANAGARAM</t>
  </si>
  <si>
    <t>DISTRICT : EAST GODAVARI</t>
  </si>
  <si>
    <t>DISTRICT : WEST GODAVARI</t>
  </si>
  <si>
    <t>DISTRICT : KRISHNA</t>
  </si>
  <si>
    <t>DISTRICT : GUNTUR</t>
  </si>
  <si>
    <t>DISTRICT : NELLORE</t>
  </si>
  <si>
    <t>DISTRICT : KADAPA</t>
  </si>
  <si>
    <t>DISTRICT : KURNOOL</t>
  </si>
  <si>
    <t>DISTRICT : ANANTHAPUR</t>
  </si>
  <si>
    <t>DISTRICT : CHITTOOR</t>
  </si>
  <si>
    <t>DISTRICT : KHAMMAM</t>
  </si>
  <si>
    <t>DISTRICT : KARIMNAGAR</t>
  </si>
  <si>
    <t>DISTRICT : ADILABAD</t>
  </si>
  <si>
    <t>DISTRICT : WARANGAL</t>
  </si>
  <si>
    <t>DISTRICT : MAHABOOBNAGAR</t>
  </si>
  <si>
    <t>DISTRICT : NALGONDA</t>
  </si>
  <si>
    <t>DISTRICT : NIZAMABAD</t>
  </si>
  <si>
    <t>DISTRICT : RANGA REDDY</t>
  </si>
  <si>
    <t>DISTRICT : HYDERABAD</t>
  </si>
  <si>
    <t>DH. Nandyal</t>
  </si>
  <si>
    <t>DISTRICT : PRAKASAM</t>
  </si>
  <si>
    <t>DISTRICT:MEDAK</t>
  </si>
  <si>
    <t>TOTAL</t>
  </si>
  <si>
    <t>Grand Total</t>
  </si>
  <si>
    <t>Mahaboobnagar</t>
  </si>
  <si>
    <t>Avanigadda</t>
  </si>
  <si>
    <t>SriKalahasthi</t>
  </si>
  <si>
    <t>Koilakuntla</t>
  </si>
  <si>
    <t>Yemmiganur</t>
  </si>
  <si>
    <t>Package-I</t>
  </si>
  <si>
    <t>Package-II</t>
  </si>
  <si>
    <t>District Hospital, Eluru</t>
  </si>
  <si>
    <t>Package-III</t>
  </si>
  <si>
    <t>Osmania (Niloufer)</t>
  </si>
  <si>
    <t xml:space="preserve">SCHEME : RCH-II (CEMONC CENTERS) </t>
  </si>
  <si>
    <t>Work completed</t>
  </si>
  <si>
    <t>Work completed and handed over.</t>
  </si>
  <si>
    <t>completed</t>
  </si>
  <si>
    <t>Date of sanction by CFW</t>
  </si>
  <si>
    <t>17.12.2007</t>
  </si>
  <si>
    <t>Financial Out lay</t>
  </si>
  <si>
    <t>Date of Starting work</t>
  </si>
  <si>
    <t>16.07.2007</t>
  </si>
  <si>
    <t>24.03.2007</t>
  </si>
  <si>
    <t>28.08.2007</t>
  </si>
  <si>
    <t>25.10.2007</t>
  </si>
  <si>
    <t>29.10.2007</t>
  </si>
  <si>
    <t>29.01.2008</t>
  </si>
  <si>
    <t>23.04.2007</t>
  </si>
  <si>
    <t>28.05.2007</t>
  </si>
  <si>
    <t>22.05.2007</t>
  </si>
  <si>
    <t>22.02.2008</t>
  </si>
  <si>
    <t>01.09.2007</t>
  </si>
  <si>
    <t>07.03.2007</t>
  </si>
  <si>
    <t>17.05.2007</t>
  </si>
  <si>
    <t>26.02.2007</t>
  </si>
  <si>
    <t>26.03.2007</t>
  </si>
  <si>
    <t>31.08.2007</t>
  </si>
  <si>
    <t>16.03.2007</t>
  </si>
  <si>
    <t>01.05.2007</t>
  </si>
  <si>
    <t>10.05.2007</t>
  </si>
  <si>
    <t>19.07.2007</t>
  </si>
  <si>
    <t>28.07.2007</t>
  </si>
  <si>
    <t>13.10.2007</t>
  </si>
  <si>
    <t>18.07.2007</t>
  </si>
  <si>
    <t>05.03.2007</t>
  </si>
  <si>
    <t>24.05.2007</t>
  </si>
  <si>
    <t>09.03.2007</t>
  </si>
  <si>
    <t>01.03.2007</t>
  </si>
  <si>
    <t>04.07.2007</t>
  </si>
  <si>
    <t>08.03.2007</t>
  </si>
  <si>
    <t>22.01.2008</t>
  </si>
  <si>
    <t>28.01.2008</t>
  </si>
  <si>
    <t>02.08.2007</t>
  </si>
  <si>
    <t>10.04.2007</t>
  </si>
  <si>
    <t>23.05.2007</t>
  </si>
  <si>
    <t>14.06.2007</t>
  </si>
  <si>
    <t>11.06.2007</t>
  </si>
  <si>
    <t>17.04.2007</t>
  </si>
  <si>
    <t>05.07.2007</t>
  </si>
  <si>
    <t>02.06.2007</t>
  </si>
  <si>
    <t>18.10.2007</t>
  </si>
  <si>
    <t>26.12.2007</t>
  </si>
  <si>
    <t>28.12.2007</t>
  </si>
  <si>
    <t>10.09.2007</t>
  </si>
  <si>
    <t>17.05.2008</t>
  </si>
  <si>
    <t>24.01.2008</t>
  </si>
  <si>
    <t>20.12.2007</t>
  </si>
  <si>
    <t>21.04.2008</t>
  </si>
  <si>
    <t>31.03.2007</t>
  </si>
  <si>
    <t>09.05.2007</t>
  </si>
  <si>
    <t>26.04.2007</t>
  </si>
  <si>
    <t>19.12.2007</t>
  </si>
  <si>
    <t>13.02.2007</t>
  </si>
  <si>
    <t>12.02.2008</t>
  </si>
  <si>
    <t>25.04.2007</t>
  </si>
  <si>
    <t>02.03.2007</t>
  </si>
  <si>
    <t>19.11.2007</t>
  </si>
  <si>
    <t>30.04.2007</t>
  </si>
  <si>
    <t>15.03.2007</t>
  </si>
  <si>
    <t>Month by which likely to be completed</t>
  </si>
  <si>
    <t>Expenditured</t>
  </si>
  <si>
    <t>Balance</t>
  </si>
  <si>
    <t>Progress (Stage) of work</t>
  </si>
  <si>
    <t>Completed</t>
  </si>
  <si>
    <t xml:space="preserve">   Completed</t>
  </si>
  <si>
    <t>Date of starting work</t>
  </si>
  <si>
    <t>Expenditure</t>
  </si>
  <si>
    <t>CHC, Pathapatnam</t>
  </si>
  <si>
    <t>dt.02/01/07</t>
  </si>
  <si>
    <t>Seethampet</t>
  </si>
  <si>
    <t>CHC, Koturu</t>
  </si>
  <si>
    <t>Palakonda Area Hospital, APVVP</t>
  </si>
  <si>
    <t>CHC, Saluru</t>
  </si>
  <si>
    <t>AH, Parvathipuram</t>
  </si>
  <si>
    <t>UPHC, Kurupam</t>
  </si>
  <si>
    <t>PHC, Vepada</t>
  </si>
  <si>
    <t>CHC, Paderu</t>
  </si>
  <si>
    <t xml:space="preserve"> dt.02/01/07</t>
  </si>
  <si>
    <t>CHC, Araku</t>
  </si>
  <si>
    <t>CHC, Chintapalli</t>
  </si>
  <si>
    <t>UPHC, Hukumpet</t>
  </si>
  <si>
    <t>CHC, Rampachodavaram</t>
  </si>
  <si>
    <t>AH, Rajahmundry</t>
  </si>
  <si>
    <t>CHC, Addateegala</t>
  </si>
  <si>
    <t>CHC, Rajuva Mangi</t>
  </si>
  <si>
    <t>CHC, Koyalagudem</t>
  </si>
  <si>
    <t>CHC, Polavaram</t>
  </si>
  <si>
    <t>PHC, P.R.Gudem</t>
  </si>
  <si>
    <t>CHC, Jellugumilli</t>
  </si>
  <si>
    <t>CHC, Y.Palem</t>
  </si>
  <si>
    <t>GH, Dornala</t>
  </si>
  <si>
    <t>CHC, Athmakur</t>
  </si>
  <si>
    <t>Porject Hospital, Srisailam</t>
  </si>
  <si>
    <t>CHC, Achampet</t>
  </si>
  <si>
    <t>PHC, Siddapur</t>
  </si>
  <si>
    <t>GH, Chintoor</t>
  </si>
  <si>
    <t>CHC, Charla</t>
  </si>
  <si>
    <t>AH, Bhadrachalam</t>
  </si>
  <si>
    <t>CHC, Yellandu</t>
  </si>
  <si>
    <t>DISTRICT :  WARANGAL</t>
  </si>
  <si>
    <t>CHC, Eturnagaram</t>
  </si>
  <si>
    <t>CHC, Mulugu</t>
  </si>
  <si>
    <t>AH, Mahabubabad</t>
  </si>
  <si>
    <t>CHC, Utnoor</t>
  </si>
  <si>
    <t>CHC, Asifabad</t>
  </si>
  <si>
    <t>AH, Mancherial</t>
  </si>
  <si>
    <t>PHC, Jainoor</t>
  </si>
  <si>
    <t>GRAND TOTAL</t>
  </si>
  <si>
    <t>Month by which likely to be completed.</t>
  </si>
  <si>
    <t>Fianancial Outlay</t>
  </si>
  <si>
    <t xml:space="preserve">Balance </t>
  </si>
  <si>
    <t>Work completed &amp; handed over.</t>
  </si>
  <si>
    <t>Work completed and  handed over.</t>
  </si>
  <si>
    <t>Tenders will be recalled after finalization of site.</t>
  </si>
  <si>
    <t>Work restricted to extent of administrative sanction. Finishings are in progress. CFW was requested for according revised administrative sanction for Rs.78.70 lakhs for  completing the work in full shape.</t>
  </si>
  <si>
    <t>Work restricted to extent of administrative sanction.  Finishings are in progress. CFW was requested for according revised administrative sanction for Rs.65.00 lakhs for  completing the work in full shape.</t>
  </si>
  <si>
    <t>Financial out lay (Rs. In lakhs)</t>
  </si>
  <si>
    <t>Amount Released
(Rs. In lakhs)</t>
  </si>
  <si>
    <t>Expenditure
(Rs. In lakhs)</t>
  </si>
  <si>
    <t>Balance Amount
(Rs. In lakhs)</t>
  </si>
  <si>
    <t>SUBCENTERS</t>
  </si>
  <si>
    <t>Amount released</t>
  </si>
  <si>
    <t>20.06.2007</t>
  </si>
  <si>
    <t>01.04.2008</t>
  </si>
  <si>
    <t>25.02.2008</t>
  </si>
  <si>
    <t>06.02.2008</t>
  </si>
  <si>
    <t>---</t>
  </si>
  <si>
    <t>27.02.2008</t>
  </si>
  <si>
    <t>17.03.2008</t>
  </si>
  <si>
    <t>15.02.2008</t>
  </si>
  <si>
    <t>07.07.2007</t>
  </si>
  <si>
    <t>05.02.2008</t>
  </si>
  <si>
    <t>13.03.2008</t>
  </si>
  <si>
    <t>09.02.2008</t>
  </si>
  <si>
    <t>09.07.2008</t>
  </si>
  <si>
    <t>20.02.2008</t>
  </si>
  <si>
    <t>10.03.2008</t>
  </si>
  <si>
    <t>24.03.2008</t>
  </si>
  <si>
    <t>Date of handing over  to user department</t>
  </si>
  <si>
    <t>01.05.2008</t>
  </si>
  <si>
    <t>02.07.2008</t>
  </si>
  <si>
    <t>05.03.2008</t>
  </si>
  <si>
    <t>15.05.2008</t>
  </si>
  <si>
    <t>Work completed and handed over</t>
  </si>
  <si>
    <t>Work Completed and handed over.</t>
  </si>
  <si>
    <t xml:space="preserve">Work Cancelled </t>
  </si>
  <si>
    <t>Work completed and  handed over</t>
  </si>
  <si>
    <t>Work completed handed over.</t>
  </si>
  <si>
    <t>Manuguru, 
Khammam Dist.</t>
  </si>
  <si>
    <t>Bhiminipalli, 
East Godavari Dist.</t>
  </si>
  <si>
    <t>Mandapeta, 
East Godavari Dist.</t>
  </si>
  <si>
    <t>Gudlavalluru, 
Krishna</t>
  </si>
  <si>
    <t>Thotalavalluru, 
Krishna Dist.</t>
  </si>
  <si>
    <t>29.07.08</t>
  </si>
  <si>
    <t>Work completed. Handed over.</t>
  </si>
  <si>
    <t>Work completed handed over</t>
  </si>
  <si>
    <t>Work completed upto revised sanction for Rs.65.00 lakhs, additional Rs.14.70 lakhs requirement for left over items i.e. finishings.</t>
  </si>
  <si>
    <t xml:space="preserve">Work completed and handed over. </t>
  </si>
  <si>
    <t>Started      (No.)</t>
  </si>
  <si>
    <t>Add: 7% Establishment charges</t>
  </si>
  <si>
    <t>Handed over
(No.)</t>
  </si>
  <si>
    <t>Revised sanction for Rs 80.00 lakhs is awaited from CFW.</t>
  </si>
  <si>
    <t>Work completed to the extent of sanction and handed over.</t>
  </si>
  <si>
    <t>2009-10 
(NRHM)</t>
  </si>
  <si>
    <t>Work completed to the extent of sanction amount</t>
  </si>
  <si>
    <t>Roof slab laid and brick work completed. Plastering completed. The remaining work not done due to lack of administrative sanction. Hence the balance work estimate submitted amount to Rs.19.00 lakhs.</t>
  </si>
  <si>
    <t>Plastering work is in progress</t>
  </si>
  <si>
    <t>E)</t>
  </si>
  <si>
    <t>INCOMPLETE PHCs</t>
  </si>
  <si>
    <t xml:space="preserve">   </t>
  </si>
  <si>
    <t>Name of the Sub-Cenre</t>
  </si>
  <si>
    <t>Administrative sanction amount
(Rs. in lakhs)</t>
  </si>
  <si>
    <t>Stage of Work</t>
  </si>
  <si>
    <t>Tender process / Tender stage</t>
  </si>
  <si>
    <t>Site problem if any</t>
  </si>
  <si>
    <t>Below basement level</t>
  </si>
  <si>
    <t>Basement level</t>
  </si>
  <si>
    <t>Roof level</t>
  </si>
  <si>
    <t>Slab laid</t>
  </si>
  <si>
    <t>Expindeture 
(Rs. In lakhs)</t>
  </si>
  <si>
    <t>SRIKAKULAM</t>
  </si>
  <si>
    <t>-</t>
  </si>
  <si>
    <t>Yes</t>
  </si>
  <si>
    <t>Jadupalli</t>
  </si>
  <si>
    <t>Heerapuram</t>
  </si>
  <si>
    <t>Brick work is in progress</t>
  </si>
  <si>
    <t>Metturu</t>
  </si>
  <si>
    <t>Finishings are in progress</t>
  </si>
  <si>
    <t>Dabbapadu / Ravichandri</t>
  </si>
  <si>
    <t>Rompavalasa</t>
  </si>
  <si>
    <t>Finishing are in progress</t>
  </si>
  <si>
    <t>Mandasa</t>
  </si>
  <si>
    <t>Koduru</t>
  </si>
  <si>
    <t>Govindapuram</t>
  </si>
  <si>
    <t>Bhagiradhapuram</t>
  </si>
  <si>
    <t>Plastering completed</t>
  </si>
  <si>
    <t>Penubarthi</t>
  </si>
  <si>
    <t>P.V.Palem</t>
  </si>
  <si>
    <t>TOTAL :</t>
  </si>
  <si>
    <t>VIZIANAGARAM</t>
  </si>
  <si>
    <t>Pedanadipalli</t>
  </si>
  <si>
    <t>Dathi</t>
  </si>
  <si>
    <t>Bondapalli</t>
  </si>
  <si>
    <t>Pedabantupalli</t>
  </si>
  <si>
    <t>Budarayavalasa</t>
  </si>
  <si>
    <t>Gaisala</t>
  </si>
  <si>
    <t>Badnaikavalasa</t>
  </si>
  <si>
    <t>Viswanadhapuram</t>
  </si>
  <si>
    <t>VISHAKHAPATNAM</t>
  </si>
  <si>
    <t>Pudimadaka</t>
  </si>
  <si>
    <t>Dibbidi</t>
  </si>
  <si>
    <t>Batajangala Palem</t>
  </si>
  <si>
    <t>Koligotla-II</t>
  </si>
  <si>
    <t>Desupatrunipalem</t>
  </si>
  <si>
    <t>Lotheru-I (instead of Sunkarametta)</t>
  </si>
  <si>
    <t>Tadiput</t>
  </si>
  <si>
    <t>Pattam</t>
  </si>
  <si>
    <t>Kandamamidi</t>
  </si>
  <si>
    <t>Kullupadu</t>
  </si>
  <si>
    <t>Raju Pakalu</t>
  </si>
  <si>
    <t>Bailakinchangi</t>
  </si>
  <si>
    <t>Nimmala Paleru</t>
  </si>
  <si>
    <t>Nandimpalem</t>
  </si>
  <si>
    <t>Kandrangivalasa</t>
  </si>
  <si>
    <t>Arubupalem</t>
  </si>
  <si>
    <t>Thotata</t>
  </si>
  <si>
    <t>Vadarevupalli (Vadrapalli)</t>
  </si>
  <si>
    <t>EAST GODAVARI</t>
  </si>
  <si>
    <t>Palacherla</t>
  </si>
  <si>
    <t>Vedurupaka</t>
  </si>
  <si>
    <t>Rajupalem</t>
  </si>
  <si>
    <t>Injaram</t>
  </si>
  <si>
    <t>Sakurru</t>
  </si>
  <si>
    <t>Pedagarlapudi</t>
  </si>
  <si>
    <t>Thimmapuram</t>
  </si>
  <si>
    <t>Gontavanipalem</t>
  </si>
  <si>
    <t>Kindra</t>
  </si>
  <si>
    <t>Fokespeta</t>
  </si>
  <si>
    <t>Bhimpalli</t>
  </si>
  <si>
    <t>Ameenabada</t>
  </si>
  <si>
    <t>Jaderu</t>
  </si>
  <si>
    <t>Maredumilli</t>
  </si>
  <si>
    <t>U.Jagannadapuram</t>
  </si>
  <si>
    <t>Someswaram</t>
  </si>
  <si>
    <t>Nadakuduru</t>
  </si>
  <si>
    <t>WEST GODAVARI</t>
  </si>
  <si>
    <t>Kommugudem</t>
  </si>
  <si>
    <t>Krishtampalem</t>
  </si>
  <si>
    <t>Marempalli</t>
  </si>
  <si>
    <t>Ramannapalem</t>
  </si>
  <si>
    <t>Mahadevapatnam</t>
  </si>
  <si>
    <t>Pulla</t>
  </si>
  <si>
    <t>Kurellagudem</t>
  </si>
  <si>
    <t>Kasipadu</t>
  </si>
  <si>
    <t>Gollagudem</t>
  </si>
  <si>
    <t>Rayakuduru</t>
  </si>
  <si>
    <t>Palangi</t>
  </si>
  <si>
    <t>KRISHNA</t>
  </si>
  <si>
    <t>Cherampudi</t>
  </si>
  <si>
    <t>Talagada Devi</t>
  </si>
  <si>
    <t>Penumalli</t>
  </si>
  <si>
    <t>Lellagaruvu</t>
  </si>
  <si>
    <t>Dakaram</t>
  </si>
  <si>
    <t>Chevendra</t>
  </si>
  <si>
    <t>Inapuru</t>
  </si>
  <si>
    <t>Illuru</t>
  </si>
  <si>
    <t>Gottumukkala</t>
  </si>
  <si>
    <t>Navabpeta</t>
  </si>
  <si>
    <t>Kodali</t>
  </si>
  <si>
    <t>GUNTUR</t>
  </si>
  <si>
    <t>Nagulavaram</t>
  </si>
  <si>
    <t>Remidicherla</t>
  </si>
  <si>
    <t>Lemalle</t>
  </si>
  <si>
    <t>Yadavuru</t>
  </si>
  <si>
    <t>Malladi</t>
  </si>
  <si>
    <t xml:space="preserve">Kaza-II </t>
  </si>
  <si>
    <t>Vellatur</t>
  </si>
  <si>
    <t>Chinthalacheruvu</t>
  </si>
  <si>
    <t>Sathuluru - II</t>
  </si>
  <si>
    <t>Peravali</t>
  </si>
  <si>
    <t>Rudravaram</t>
  </si>
  <si>
    <t>Kaja-I</t>
  </si>
  <si>
    <t>Balemarru</t>
  </si>
  <si>
    <t>PRAKASAM</t>
  </si>
  <si>
    <t>Uppugundur</t>
  </si>
  <si>
    <t>Motumala</t>
  </si>
  <si>
    <t>Pavuluru</t>
  </si>
  <si>
    <t>Somavarappadu</t>
  </si>
  <si>
    <t>Karavadi</t>
  </si>
  <si>
    <t>Konijedu</t>
  </si>
  <si>
    <t>Thurakapalli (Doddichinthala)</t>
  </si>
  <si>
    <t>Potlapadu</t>
  </si>
  <si>
    <t>East Gangavaram</t>
  </si>
  <si>
    <t>Ammanigudipadu</t>
  </si>
  <si>
    <t>Thimmanapalem</t>
  </si>
  <si>
    <t>Kotikalapudi</t>
  </si>
  <si>
    <t>Pamidipadu</t>
  </si>
  <si>
    <t>Ravinuthala</t>
  </si>
  <si>
    <t>Muppavaram</t>
  </si>
  <si>
    <t>Ramkur</t>
  </si>
  <si>
    <t>NELLORE</t>
  </si>
  <si>
    <t>Kurrapalli</t>
  </si>
  <si>
    <t>Ponguru</t>
  </si>
  <si>
    <t>Bommavaram</t>
  </si>
  <si>
    <t>Pedagopavaram</t>
  </si>
  <si>
    <t>Jorepalli</t>
  </si>
  <si>
    <t>Daggavolu</t>
  </si>
  <si>
    <t>Illupuru</t>
  </si>
  <si>
    <t>Paravolu</t>
  </si>
  <si>
    <t>Andalamala</t>
  </si>
  <si>
    <t>CHITTOOR</t>
  </si>
  <si>
    <t>K.Reddyvaripalle</t>
  </si>
  <si>
    <t>Bodevandlapalle</t>
  </si>
  <si>
    <t>Karakambadi</t>
  </si>
  <si>
    <t>Gopidinne</t>
  </si>
  <si>
    <t>Poyya</t>
  </si>
  <si>
    <t>Mangalampeta</t>
  </si>
  <si>
    <t>Damarapakam</t>
  </si>
  <si>
    <t>Mukkalathuru</t>
  </si>
  <si>
    <t>Santhavellore</t>
  </si>
  <si>
    <t>N.R.Puram</t>
  </si>
  <si>
    <t>KADAPA</t>
  </si>
  <si>
    <t>Vandadi</t>
  </si>
  <si>
    <t>Thallapalli</t>
  </si>
  <si>
    <t>Konduru</t>
  </si>
  <si>
    <t>Palugaripalli</t>
  </si>
  <si>
    <t>Kondasunkesula</t>
  </si>
  <si>
    <t>T.Kammapalli</t>
  </si>
  <si>
    <t>Munnelli</t>
  </si>
  <si>
    <t>Morrayapalli</t>
  </si>
  <si>
    <t>Potladurthi</t>
  </si>
  <si>
    <t>Bodithippannapadu</t>
  </si>
  <si>
    <t>ANANTHAPUR</t>
  </si>
  <si>
    <t>Phalaram</t>
  </si>
  <si>
    <t>E.Sodanapalli</t>
  </si>
  <si>
    <t>Undebanda</t>
  </si>
  <si>
    <t>Konapuram</t>
  </si>
  <si>
    <t>Govindawada</t>
  </si>
  <si>
    <t>Kadavakallu</t>
  </si>
  <si>
    <t>Veerapuram</t>
  </si>
  <si>
    <t>Godduvelagala</t>
  </si>
  <si>
    <t>Jagarajupalli</t>
  </si>
  <si>
    <t>KURNOOL</t>
  </si>
  <si>
    <t>Bachipalli</t>
  </si>
  <si>
    <t>Grumpamandinne</t>
  </si>
  <si>
    <t>B.Nagireddy Palli</t>
  </si>
  <si>
    <t>Thummalur</t>
  </si>
  <si>
    <t>Vanala</t>
  </si>
  <si>
    <t>Iskala</t>
  </si>
  <si>
    <t>Chinnavangali</t>
  </si>
  <si>
    <t>Thodendla palli</t>
  </si>
  <si>
    <t>Settiveedu</t>
  </si>
  <si>
    <t>Giddalur</t>
  </si>
  <si>
    <t>Ramapuram</t>
  </si>
  <si>
    <t>Pulimaddi</t>
  </si>
  <si>
    <t>Guttapalli</t>
  </si>
  <si>
    <t>Yerrakota</t>
  </si>
  <si>
    <t>Venkateshwarla bavi</t>
  </si>
  <si>
    <t>Channampally</t>
  </si>
  <si>
    <t>Koritical</t>
  </si>
  <si>
    <t>Domalapenta</t>
  </si>
  <si>
    <t>Mukkudigundam</t>
  </si>
  <si>
    <t>Maredimandinne</t>
  </si>
  <si>
    <t>Duppally</t>
  </si>
  <si>
    <t>Kolpur</t>
  </si>
  <si>
    <t>Pulikal</t>
  </si>
  <si>
    <t>Koppunur</t>
  </si>
  <si>
    <t>Parupalli</t>
  </si>
  <si>
    <t>Linganvai</t>
  </si>
  <si>
    <t>RANGA REDDY</t>
  </si>
  <si>
    <t>Indur</t>
  </si>
  <si>
    <t>Tormamidi</t>
  </si>
  <si>
    <t>Barwad</t>
  </si>
  <si>
    <t>Korviched</t>
  </si>
  <si>
    <t>Ainapur</t>
  </si>
  <si>
    <t>Bompally</t>
  </si>
  <si>
    <t>Yella Konda</t>
  </si>
  <si>
    <t>Nagaram</t>
  </si>
  <si>
    <t>MEDAK</t>
  </si>
  <si>
    <t>Singoor</t>
  </si>
  <si>
    <t>Gongloor</t>
  </si>
  <si>
    <t>Chinthakunta</t>
  </si>
  <si>
    <t>Almaipet</t>
  </si>
  <si>
    <t>Balwanthpur</t>
  </si>
  <si>
    <t>Dhamaracheru</t>
  </si>
  <si>
    <t>Habsipur</t>
  </si>
  <si>
    <t>NIZAMABAD</t>
  </si>
  <si>
    <t>Manala</t>
  </si>
  <si>
    <t>Pandimadgu</t>
  </si>
  <si>
    <t>Ramadugu</t>
  </si>
  <si>
    <t>Godmegaon</t>
  </si>
  <si>
    <t>Embura</t>
  </si>
  <si>
    <t>Nagalgaon</t>
  </si>
  <si>
    <t>Work completed to be handed over</t>
  </si>
  <si>
    <t>Kankal</t>
  </si>
  <si>
    <t>Somarpet</t>
  </si>
  <si>
    <t>Jangam</t>
  </si>
  <si>
    <t>Machapoor</t>
  </si>
  <si>
    <t>Peddagulla</t>
  </si>
  <si>
    <t>Babapur</t>
  </si>
  <si>
    <t>Madapur</t>
  </si>
  <si>
    <t>ADILABAD</t>
  </si>
  <si>
    <t>Nippani</t>
  </si>
  <si>
    <t>Pochhara</t>
  </si>
  <si>
    <t>Jatherla</t>
  </si>
  <si>
    <t>Bheemaram</t>
  </si>
  <si>
    <t>Dahegoan</t>
  </si>
  <si>
    <t>Pandalwada</t>
  </si>
  <si>
    <t>Pulimadugu</t>
  </si>
  <si>
    <t>Nagala Konda</t>
  </si>
  <si>
    <t>Bhoraj</t>
  </si>
  <si>
    <t>KARIMNAGAR</t>
  </si>
  <si>
    <t>Gunded</t>
  </si>
  <si>
    <t>Aknoor</t>
  </si>
  <si>
    <t>Garjanapally</t>
  </si>
  <si>
    <t>Nimmampally</t>
  </si>
  <si>
    <t>Pathpaka</t>
  </si>
  <si>
    <t>Veernapally</t>
  </si>
  <si>
    <t>Chikodu</t>
  </si>
  <si>
    <t>Kandugula</t>
  </si>
  <si>
    <t>Akkanapalli</t>
  </si>
  <si>
    <t>Chelpur-I</t>
  </si>
  <si>
    <t>Ramanapeta</t>
  </si>
  <si>
    <t>WARANGAL</t>
  </si>
  <si>
    <t>Rudragudem</t>
  </si>
  <si>
    <t>Work completed.</t>
  </si>
  <si>
    <t>Mondraigudem</t>
  </si>
  <si>
    <t>Pogulapalli</t>
  </si>
  <si>
    <t>Kamaram</t>
  </si>
  <si>
    <t>Marrigudem</t>
  </si>
  <si>
    <t>Modugudem</t>
  </si>
  <si>
    <t>Marrimitta</t>
  </si>
  <si>
    <t>Incherla</t>
  </si>
  <si>
    <t>Uyyalawada</t>
  </si>
  <si>
    <t>Mungimadugu</t>
  </si>
  <si>
    <t>Uggampalli</t>
  </si>
  <si>
    <t>Redyala</t>
  </si>
  <si>
    <t>Peddavangara</t>
  </si>
  <si>
    <t>Narlapur</t>
  </si>
  <si>
    <t>Reddygudem</t>
  </si>
  <si>
    <t>KHAMMAM</t>
  </si>
  <si>
    <t>Beerapalli</t>
  </si>
  <si>
    <t>Yatalakunta</t>
  </si>
  <si>
    <t>Thimminenipalem</t>
  </si>
  <si>
    <t>Marturpeta</t>
  </si>
  <si>
    <t>Chandrugonda</t>
  </si>
  <si>
    <t>Jagannadapuram</t>
  </si>
  <si>
    <t xml:space="preserve">3rd recall </t>
  </si>
  <si>
    <t>Regupally</t>
  </si>
  <si>
    <t>Uppaka</t>
  </si>
  <si>
    <t>Site problem</t>
  </si>
  <si>
    <t>Utkoor</t>
  </si>
  <si>
    <t>Pragallapalli</t>
  </si>
  <si>
    <t>Ankammavarigudem</t>
  </si>
  <si>
    <t>NALGONDA</t>
  </si>
  <si>
    <t>Urlugonda</t>
  </si>
  <si>
    <t>Inupamula</t>
  </si>
  <si>
    <t>Lingala</t>
  </si>
  <si>
    <t>Utkur</t>
  </si>
  <si>
    <t>Gummadavelly</t>
  </si>
  <si>
    <t>Kathalguda</t>
  </si>
  <si>
    <t>Jalpura</t>
  </si>
  <si>
    <t>Kuchipudithanda</t>
  </si>
  <si>
    <t>Dondapadu</t>
  </si>
  <si>
    <t>Grand Total :</t>
  </si>
  <si>
    <t>Work completed to be inagurated</t>
  </si>
  <si>
    <t>Work completed  handed over.</t>
  </si>
  <si>
    <t>Agreement terminated due to non availbility of site vide HO Memo No.2675, dt.25.07.08.</t>
  </si>
  <si>
    <t>Plastering is in progress</t>
  </si>
  <si>
    <t>MAHABOOBNAGAR</t>
  </si>
  <si>
    <t xml:space="preserve">Work completed </t>
  </si>
  <si>
    <t>95 % completed for remaining RAS required</t>
  </si>
  <si>
    <t>90 % completed for remaining RAS required</t>
  </si>
  <si>
    <t>RAS required to take up balance work</t>
  </si>
  <si>
    <t xml:space="preserve">No. of works </t>
  </si>
  <si>
    <t>Work not takenup</t>
  </si>
  <si>
    <t>Vizianagaram</t>
  </si>
  <si>
    <t>Vishakhapatnam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</si>
  <si>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</si>
  <si>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</si>
  <si>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</si>
  <si>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</si>
  <si>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</si>
  <si>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</si>
  <si>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</si>
  <si>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</si>
  <si>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</si>
  <si>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</si>
  <si>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Ranga Reddy</t>
  </si>
  <si>
    <t>Adilabad</t>
  </si>
  <si>
    <t>Warangal</t>
  </si>
  <si>
    <t>Khammam</t>
  </si>
  <si>
    <t>Nalgonda</t>
  </si>
  <si>
    <t>Add Supervision charges</t>
  </si>
  <si>
    <t>Grand Total Expenditure</t>
  </si>
  <si>
    <t>Page No.</t>
  </si>
  <si>
    <t>Number of Beds</t>
  </si>
  <si>
    <t xml:space="preserve"> Unit Cost in (Rs. In lakhs)</t>
  </si>
  <si>
    <t>Total Cost 
(Rs. In lakhs)</t>
  </si>
  <si>
    <t>Sub-Centers</t>
  </si>
  <si>
    <t>No.</t>
  </si>
  <si>
    <t>Primary Health Centers</t>
  </si>
  <si>
    <t>Construction of Maternal and Childred centers at MGM Hospital, Warangal</t>
  </si>
  <si>
    <t>Construction of Maternal and Childred centers at Nilofer Hospital, Hyderabad</t>
  </si>
  <si>
    <t>Construction of Maternal and Childred centers at SVRR Hospital, Tirupathi</t>
  </si>
  <si>
    <t>Construction of Maternal and Childred centers at Petlaburz Hospital, Hyderabad</t>
  </si>
  <si>
    <t>Construction of Maternal and Childred centers at District Hospital, Nellore</t>
  </si>
  <si>
    <t>Paintings work under progress.</t>
  </si>
  <si>
    <t>Roof slab laid for OP block and 20 bed ward completed upto basement level for 10 bed ward. Further work to be taken up.</t>
  </si>
  <si>
    <t>Work cancelled and balance work entrusted to another agency</t>
  </si>
  <si>
    <t>Columns completed upto roof slab.(work determind</t>
  </si>
  <si>
    <t>Finishings are in progress.</t>
  </si>
  <si>
    <t>Plastering completed. Flooring &amp; painting to be completed.</t>
  </si>
  <si>
    <t>Report submitted by the EE during Previous Review</t>
  </si>
  <si>
    <t>Report furnished as on 21-09-2010</t>
  </si>
  <si>
    <t>Slab to be laid</t>
  </si>
  <si>
    <t>Roof slab laid for OP block and 2 IP wards, one IP ward at roof level.</t>
  </si>
  <si>
    <t>REMARKS</t>
  </si>
  <si>
    <t>List to be received</t>
  </si>
  <si>
    <t>Amount sanctioned for procurment of equipment</t>
  </si>
  <si>
    <t>Work is in progress</t>
  </si>
  <si>
    <t>List to be received based on proposed new plan at an estimate amount of Rs.40.00 lakhs per each PHC</t>
  </si>
  <si>
    <t>Work completed. Final bill to be paid.</t>
  </si>
  <si>
    <t>Completed. Final bill to be paid.</t>
  </si>
  <si>
    <t>Tenders to be placed beforeTender Committee</t>
  </si>
  <si>
    <t>Administrative sanction to be received.</t>
  </si>
  <si>
    <t xml:space="preserve">Work completed. </t>
  </si>
  <si>
    <t>Peddajonnavaram</t>
  </si>
  <si>
    <t>Gurrappagaripalli</t>
  </si>
  <si>
    <t>Flooring is in progress</t>
  </si>
  <si>
    <t xml:space="preserve">NRHM - Complete of incomplete PHCs </t>
  </si>
  <si>
    <t xml:space="preserve">NRHM ACTION PLAN 2010-11 </t>
  </si>
  <si>
    <t>(sub center funds utilized for Nilofor Hospital)</t>
  </si>
  <si>
    <t>Work completed to be handed over.</t>
  </si>
  <si>
    <t>Finishings in progress</t>
  </si>
  <si>
    <t>1 - 13</t>
  </si>
  <si>
    <t>14 - 18</t>
  </si>
  <si>
    <t>Nizamabad</t>
  </si>
  <si>
    <t>Completed building handed over, Final bill to be paid</t>
  </si>
  <si>
    <t>Brick masonry is under progress</t>
  </si>
  <si>
    <t>Earth work for foundation is in progress</t>
  </si>
  <si>
    <t>Roof slab laid and finishing items are in progress</t>
  </si>
  <si>
    <t>Nearing completion</t>
  </si>
  <si>
    <t>Roof slab laid final notice issued ot the contractor</t>
  </si>
  <si>
    <t>Flooring sanitary and electrical works are in progress</t>
  </si>
  <si>
    <t>Electrical works are in progress</t>
  </si>
  <si>
    <t>Flooring, sanitary and electrical works are in progress.</t>
  </si>
  <si>
    <t>Completed &amp; Handed over</t>
  </si>
  <si>
    <t>Work stopped due to land dispute.</t>
  </si>
  <si>
    <t>20 - 43</t>
  </si>
  <si>
    <t xml:space="preserve">Columns raised upto roof level. </t>
  </si>
  <si>
    <t>Brick masonry in superstructure completed. Plastering work is in progress.</t>
  </si>
  <si>
    <t>Nearing completion. Power supply connection to be given</t>
  </si>
  <si>
    <t>Finishing works are in progress</t>
  </si>
  <si>
    <t>Brick work completed.</t>
  </si>
  <si>
    <t>PROGRESS REPORT OF 271 SUB-CENTERS</t>
  </si>
  <si>
    <t>Gummunur B(Girnoor)</t>
  </si>
  <si>
    <t>Date: 22.03.2011</t>
  </si>
  <si>
    <t>CENTRES OF EXCELLENCE FOR MATERNAL AND CHILDREN'S HEALTH</t>
  </si>
  <si>
    <t>2010-11</t>
  </si>
  <si>
    <t>Plinth beam laid</t>
  </si>
  <si>
    <t>Roof slab laid and finishings are in progress.</t>
  </si>
  <si>
    <t>Work completed upto revised sanction for Rs.65.00 lakes.</t>
  </si>
  <si>
    <t xml:space="preserve">Out of (2) CEMONC Centres to be completed, 1 No. at Giddaluru in Prakasam Dist. needs Revised Administrative Approval and site is not available for the other at Kamareddy in Nizamabad Dist.  </t>
  </si>
  <si>
    <t>GH,Chintoor in Khammam Dist. was differed.</t>
  </si>
  <si>
    <r>
      <t xml:space="preserve">ABSTRACT 
</t>
    </r>
    <r>
      <rPr>
        <b/>
        <sz val="18"/>
        <rFont val="Arial"/>
        <family val="2"/>
      </rPr>
      <t>Construction of CEMONC Centres, Birth Waiting Homes</t>
    </r>
  </si>
  <si>
    <t>Plastering work is completed and doors and windows fixing work is in progress.</t>
  </si>
  <si>
    <t>Plastering completed &amp; Flooring is in progress.</t>
  </si>
  <si>
    <t>Work completed. Final bill paid.</t>
  </si>
  <si>
    <t>Painting is in progress.</t>
  </si>
  <si>
    <t>Slab laid.</t>
  </si>
  <si>
    <t>Doors &amp; windows fixed.</t>
  </si>
  <si>
    <t>Doors &amp; windows procured.</t>
  </si>
  <si>
    <t>Work completed on 31.03.2010. Final bill paid.</t>
  </si>
  <si>
    <t>Work completed and handed over on 09.05.2011. Final bill to be paid.</t>
  </si>
  <si>
    <t>Slab laid. Brick work is in progress.</t>
  </si>
  <si>
    <t>Work completed and handed over on 10.03.2011.  Final bill paid.</t>
  </si>
  <si>
    <t>Work completed and handed over on 14.03.2011.  Final bill paid.</t>
  </si>
  <si>
    <t>Work completed and to be handed over.</t>
  </si>
  <si>
    <t>Building handed over. Final bill paid.</t>
  </si>
  <si>
    <t>Work completed and handed over. Final bill to be paid.</t>
  </si>
  <si>
    <t>Work completed and handed over. Final bill paid.</t>
  </si>
  <si>
    <t>Work completed.  Building to be handed over.</t>
  </si>
  <si>
    <t>Work completed and to be handed over</t>
  </si>
  <si>
    <t>Work completed and handed over. Power supply to be given.</t>
  </si>
  <si>
    <t>Work completed and to be handed over. Power supply to be given.</t>
  </si>
  <si>
    <t xml:space="preserve">Work completed and handed over on 05.06.2010. </t>
  </si>
  <si>
    <t>Work completed and handed over on 27.03.2011.</t>
  </si>
  <si>
    <t>Plasterings completed and water supply, sanitary &amp; electrical work is in progress.</t>
  </si>
  <si>
    <t>work completed. Electrical connections are in progress.</t>
  </si>
  <si>
    <t>Work completed. Fixing of electrical fixtures is in progress.</t>
  </si>
  <si>
    <t>Laying of tiles work is in progress.</t>
  </si>
  <si>
    <t>Work completed and handed over on 19.01.11.</t>
  </si>
  <si>
    <t>Plasterings  completed and water supply lines work is in progress.</t>
  </si>
  <si>
    <t>Painting work is in progress.</t>
  </si>
  <si>
    <t>Work nearing completion.</t>
  </si>
  <si>
    <t>17 - 38</t>
  </si>
  <si>
    <t>STATUS OF 271 SUB-CENTERS UNDER NRHM  21-05-2011</t>
  </si>
  <si>
    <t>Re-revised Sanction
(Rs.in lakhs)</t>
  </si>
  <si>
    <t>Sullurupet</t>
  </si>
  <si>
    <t>(sub center funds utilized for Niloufer Hospital)</t>
  </si>
  <si>
    <t>Stage of work</t>
  </si>
  <si>
    <r>
      <t xml:space="preserve">ABSTRACT 
</t>
    </r>
    <r>
      <rPr>
        <b/>
        <sz val="18"/>
        <rFont val="Arial"/>
        <family val="2"/>
      </rPr>
      <t xml:space="preserve">Construction of CEMONC Centres, Birth Waiting Homes &amp; Sub-centers </t>
    </r>
  </si>
  <si>
    <t>Name of Scheme / Work</t>
  </si>
  <si>
    <t>Ref. to Administrative Approval</t>
  </si>
  <si>
    <t>Ref. to Technical Sanction</t>
  </si>
  <si>
    <t>Amount of Technical Sanction</t>
  </si>
  <si>
    <t>Agreed Date of Completion</t>
  </si>
  <si>
    <t>Probable Date of Completion</t>
  </si>
  <si>
    <t>Physical Progress</t>
  </si>
  <si>
    <t>Expenditure to the end of Previous Year</t>
  </si>
  <si>
    <t>Budget Allocation  during Year 
(Rs.in lakhs)</t>
  </si>
  <si>
    <t>Expenditure (Rs.in lakhs)</t>
  </si>
  <si>
    <t>Cumulative</t>
  </si>
  <si>
    <t>To end of Previous Month</t>
  </si>
  <si>
    <t>During Month</t>
  </si>
  <si>
    <t>Total</t>
  </si>
  <si>
    <t>28/09-10</t>
  </si>
  <si>
    <t>31.05.10</t>
  </si>
  <si>
    <t>31.01.11</t>
  </si>
  <si>
    <t>..do..</t>
  </si>
  <si>
    <t>31.08.11</t>
  </si>
  <si>
    <t>30/09-10</t>
  </si>
  <si>
    <t>24.05.10</t>
  </si>
  <si>
    <t>31/09-10</t>
  </si>
  <si>
    <t>32/09-10</t>
  </si>
  <si>
    <t>33/09-10</t>
  </si>
  <si>
    <t>01.3.2010</t>
  </si>
  <si>
    <t>09.3.2010</t>
  </si>
  <si>
    <t>15.08.2011</t>
  </si>
  <si>
    <t>28.3.2010</t>
  </si>
  <si>
    <t>28.3.2011</t>
  </si>
  <si>
    <t>14.3.2010</t>
  </si>
  <si>
    <t>19.4.2010</t>
  </si>
  <si>
    <t>31.06.2011</t>
  </si>
  <si>
    <t>28-03-11</t>
  </si>
  <si>
    <t>2.5.2010</t>
  </si>
  <si>
    <t>28.03.2011</t>
  </si>
  <si>
    <t>10.6.2010</t>
  </si>
  <si>
    <t>20.11-2011</t>
  </si>
  <si>
    <t>5.8.2010</t>
  </si>
  <si>
    <t>15.03-2011</t>
  </si>
  <si>
    <t>4.8.201</t>
  </si>
  <si>
    <t>15.05.2011</t>
  </si>
  <si>
    <t>53/2009-10; Dt.09.11.2009.</t>
  </si>
  <si>
    <t>08.03.2010</t>
  </si>
  <si>
    <t>08.06.2010</t>
  </si>
  <si>
    <t>…</t>
  </si>
  <si>
    <t>45/2009-10; Dt.09.11.2009.</t>
  </si>
  <si>
    <t>28.04.2010</t>
  </si>
  <si>
    <t>31.07.2011</t>
  </si>
  <si>
    <t>28/2011-12; Dt. 01.07.2011</t>
  </si>
  <si>
    <t>Tenders called for and to be opened on 12.07.2011.</t>
  </si>
  <si>
    <t>47/2009-10; Dt.09.11.2009.</t>
  </si>
  <si>
    <t>28.03.2010</t>
  </si>
  <si>
    <t>31.05.2010</t>
  </si>
  <si>
    <t>29/2011-12; Dt. 01.07.2011</t>
  </si>
  <si>
    <t>18.04.2010</t>
  </si>
  <si>
    <t>54/2009-10; Dt.09.11.2009.</t>
  </si>
  <si>
    <t>16.03.2010</t>
  </si>
  <si>
    <t>15.06.2010</t>
  </si>
  <si>
    <t>58/2009-10; Dt.09.11.2009.</t>
  </si>
  <si>
    <t>04.04.2010</t>
  </si>
  <si>
    <t>04.07.2010</t>
  </si>
  <si>
    <t>55/2009-10; Dt.09.11.2009.</t>
  </si>
  <si>
    <t>07.04.2010</t>
  </si>
  <si>
    <t>18.06.2010</t>
  </si>
  <si>
    <t>56/2009-10; Dt.09.11.2009.</t>
  </si>
  <si>
    <t>51/2009-10; Dt.09.11.2009.</t>
  </si>
  <si>
    <t>57/2009-10; Dt.09.11.2009.</t>
  </si>
  <si>
    <t>09.03.2010</t>
  </si>
  <si>
    <t>Flooring is in progress.</t>
  </si>
  <si>
    <t>50/2009-10; Dt.09.11.2009.</t>
  </si>
  <si>
    <t>49/2009-10; Dt.09.11.2009.</t>
  </si>
  <si>
    <t>46/2009-10; Dt.09.11.2009.</t>
  </si>
  <si>
    <t>20.03.2010</t>
  </si>
  <si>
    <t>6/2010-11; Dt.13.4.2010.</t>
  </si>
  <si>
    <t>05.08.2010</t>
  </si>
  <si>
    <t>28/EE/APHMHIDC/TPT/09-10 Dt.10-11-09</t>
  </si>
  <si>
    <t>4 Months</t>
  </si>
  <si>
    <t>- do -</t>
  </si>
  <si>
    <t>29/EE/APHMHIDC/TPT/09-10 Dt.10-11-09</t>
  </si>
  <si>
    <t>30/EE/APHMHIDC/TPT/09-10 Dt.10-11-09</t>
  </si>
  <si>
    <t>31/EE/APHMHIDC/TPT/09-10 Dt.10-11-09</t>
  </si>
  <si>
    <t>32/EE/APHMHIDC/TPT/09-10 Dt.10-11-09</t>
  </si>
  <si>
    <t>33/EE/APHMHIDC/TPT/09-10 Dt.10-11-09</t>
  </si>
  <si>
    <t>34/EE/APHMHIDC/TPT/09-10 Dt.10-11-09</t>
  </si>
  <si>
    <t>35/EE/APHMHIDC/TPT/09-10 Dt.10-11-09</t>
  </si>
  <si>
    <t>36/EE/APHMHIDC/TPT/09-10 Dt.10-11-09</t>
  </si>
  <si>
    <t>2/2009-10 Dt:11.11.2009</t>
  </si>
  <si>
    <t>………..</t>
  </si>
  <si>
    <t>Work completed and handed over 06.05.2011.</t>
  </si>
  <si>
    <t>3/2009-10 Dt:11.11.2009</t>
  </si>
  <si>
    <t xml:space="preserve"> Sanitary &amp; electrical items tobe taken up.</t>
  </si>
  <si>
    <t>4/2009-10 Dt:11.11.2009</t>
  </si>
  <si>
    <t>Work completed and handed over 28.04.2011</t>
  </si>
  <si>
    <t>5/2009-10 Dt:11.11.2009</t>
  </si>
  <si>
    <t>15.04.2010</t>
  </si>
  <si>
    <t>6/2009-10 Dt:11.11.2009</t>
  </si>
  <si>
    <t>7/2009-10 Dt:11.11.2009</t>
  </si>
  <si>
    <t>Work completed and  Handed over on 
05-06-2010.</t>
  </si>
  <si>
    <t>8/2009-10 Dt:11.11.2009</t>
  </si>
  <si>
    <t>24.04.2010</t>
  </si>
  <si>
    <t>Work completed and Handed over on 27.03.2011</t>
  </si>
  <si>
    <t>9/2009-10 Dt:11.11.2009</t>
  </si>
  <si>
    <t>18.05.2010</t>
  </si>
  <si>
    <t>10/2009-10 Dt:11.11.2009</t>
  </si>
  <si>
    <t>04.05.2010</t>
  </si>
  <si>
    <t>11/2009-10 Dt:11.11.2009</t>
  </si>
  <si>
    <t>30.04.2010</t>
  </si>
  <si>
    <t>Work completed and handed over 03.05.2011</t>
  </si>
  <si>
    <t>12/2009-10 Dt:11.11.2009</t>
  </si>
  <si>
    <t>Work completed and  Handed over 26.04.2010</t>
  </si>
  <si>
    <t>13/2009-10 Dt:11.11.2009</t>
  </si>
  <si>
    <t>27.04.2010</t>
  </si>
  <si>
    <t>Except Electrical &amp; water supply all other items are completed</t>
  </si>
  <si>
    <t>2/2010-11 Dt:20.05.2010</t>
  </si>
  <si>
    <t>01.09.2010</t>
  </si>
  <si>
    <t>Work completed and  handed over 02.02.2011</t>
  </si>
  <si>
    <t>44/EE-VSP/10.11.09</t>
  </si>
  <si>
    <t>10.04.10</t>
  </si>
  <si>
    <t>Completed and handed over on 30.07.10</t>
  </si>
  <si>
    <t>49/EE-VSP/10.11.09</t>
  </si>
  <si>
    <t>18.04.10</t>
  </si>
  <si>
    <t>30.04.11</t>
  </si>
  <si>
    <t>work completed and ready for handing over and external power connection is to be given.</t>
  </si>
  <si>
    <t>47/EE-VSP/10.11.09</t>
  </si>
  <si>
    <t>43/EE-VSP/10.11.09</t>
  </si>
  <si>
    <t>42/EE-VSP/10.11.09</t>
  </si>
  <si>
    <t>..</t>
  </si>
  <si>
    <t>48/EE-VSP/10.11.09</t>
  </si>
  <si>
    <t>21.04.10</t>
  </si>
  <si>
    <t>Completed and handedover on 08.07.10</t>
  </si>
  <si>
    <t>46/EE-VSP/10.11.09</t>
  </si>
  <si>
    <t>31.05.11</t>
  </si>
  <si>
    <t>Work completed and ready for handingover.</t>
  </si>
  <si>
    <t>61/EE-VSP/30.12.09</t>
  </si>
  <si>
    <t>22.07.10</t>
  </si>
  <si>
    <t>59/EE-VSP/30.12.09</t>
  </si>
  <si>
    <t>57/EE-VSP/30.12.09</t>
  </si>
  <si>
    <t>03.07.10</t>
  </si>
  <si>
    <t>66a)/EE-VSP/22.01.10</t>
  </si>
  <si>
    <t>23.06.10</t>
  </si>
  <si>
    <t>Work Completed and handed over on 19.01.11</t>
  </si>
  <si>
    <t>02.07.10</t>
  </si>
  <si>
    <t>65/EE-VSP/22.01.10</t>
  </si>
  <si>
    <t>22.04.10</t>
  </si>
  <si>
    <t>66/EE-VSP/22.01.10</t>
  </si>
  <si>
    <t>64a)/EE-VSP/22.01.10</t>
  </si>
  <si>
    <t>5/2008-09, Dt:11.08.2008</t>
  </si>
  <si>
    <t>17.12.08</t>
  </si>
  <si>
    <t>9/2008-09, Dt:11.08.2008</t>
  </si>
  <si>
    <t>16.12.08</t>
  </si>
  <si>
    <t>19/2009-10, Dt:18.11.2009</t>
  </si>
  <si>
    <t>25.03.10</t>
  </si>
  <si>
    <t>Work completed &amp; Handed over on 28.05.2011 Final bill to be paid</t>
  </si>
  <si>
    <t>8/2008-09, Dt:11.08.2008</t>
  </si>
  <si>
    <t>36/2009-10, Dt:16.12.2009</t>
  </si>
  <si>
    <t>27.04.10</t>
  </si>
  <si>
    <t>7/2008-09, Dt:11.08.2008</t>
  </si>
  <si>
    <t>11/2008-09, Dt:11.08.2008</t>
  </si>
  <si>
    <t>30.06.11</t>
  </si>
  <si>
    <t>14/2009-10, Dt:18.12.2009</t>
  </si>
  <si>
    <t>16/2009-10, Dt:18.11.2009</t>
  </si>
  <si>
    <t>6/2008-09, Dt:11.08.2008</t>
  </si>
  <si>
    <t>01.06.09</t>
  </si>
  <si>
    <t>15/2009-10, Dt:18.11.2009</t>
  </si>
  <si>
    <t>30.09.10</t>
  </si>
  <si>
    <t>--</t>
  </si>
  <si>
    <t>56 /09-10, Dt. 24.12.09</t>
  </si>
  <si>
    <t>39 /09-10, Dt. 13.11.09</t>
  </si>
  <si>
    <t>07.07.10</t>
  </si>
  <si>
    <t>59 /09-10, Dt. 24.12.09</t>
  </si>
  <si>
    <t>070.8.10</t>
  </si>
  <si>
    <t>57 /09-10, Dt. 24.12.09</t>
  </si>
  <si>
    <t>17.09.10</t>
  </si>
  <si>
    <t>40 /09-10, Dt. 13.11.09</t>
  </si>
  <si>
    <t>41 /09-10, Dt. 13.11.09</t>
  </si>
  <si>
    <t>04.08.10</t>
  </si>
  <si>
    <t>Finishings in Progress</t>
  </si>
  <si>
    <t>58 /09-10, Dt. 24.12.09</t>
  </si>
  <si>
    <t>31.7.10</t>
  </si>
  <si>
    <t>31.3.11</t>
  </si>
  <si>
    <t>52/09-10</t>
  </si>
  <si>
    <t>14.8.10</t>
  </si>
  <si>
    <t>15.12.10</t>
  </si>
  <si>
    <t>47/09-10</t>
  </si>
  <si>
    <t>15.3.11</t>
  </si>
  <si>
    <t>42/09-10</t>
  </si>
  <si>
    <t>51/09-10</t>
  </si>
  <si>
    <t>43/09-10</t>
  </si>
  <si>
    <t>46/09-10</t>
  </si>
  <si>
    <t>2.8.10</t>
  </si>
  <si>
    <t>34/09-10</t>
  </si>
  <si>
    <t>37/09-10</t>
  </si>
  <si>
    <t>21.7.10</t>
  </si>
  <si>
    <t>DR. No:10/ 2009-10, Dt:2-11-09</t>
  </si>
  <si>
    <t>03.11.10</t>
  </si>
  <si>
    <t>Work completed and final bill paid.</t>
  </si>
  <si>
    <t>DR. No:11/ 2009-10, Dt:2-11-09</t>
  </si>
  <si>
    <t>04.11.10</t>
  </si>
  <si>
    <t>DR. No:12/ 2009-10, Dt:2-11-09</t>
  </si>
  <si>
    <t>02.06.10</t>
  </si>
  <si>
    <t>DR. No:13/ 2009-10, Dt:2-11-09</t>
  </si>
  <si>
    <t>29.06.10</t>
  </si>
  <si>
    <t>Work completed and final bill to be paid.</t>
  </si>
  <si>
    <t>DR. No:14/ 2009-10, Dt:2-11-09</t>
  </si>
  <si>
    <t>DR. No:15/ 2009-10, Dt:2-11-09</t>
  </si>
  <si>
    <t>10.06.10</t>
  </si>
  <si>
    <t>DR. No:16/ 2009-10, Dt:2-11-09</t>
  </si>
  <si>
    <t>DR. No:17/ 2009-10, Dt:2-11-09</t>
  </si>
  <si>
    <t>09.06.10</t>
  </si>
  <si>
    <t>DR. No:19/ 2009-10, Dt:2-11-09</t>
  </si>
  <si>
    <t>Work completed and final bill paid</t>
  </si>
  <si>
    <t>DR. No:20/ 2009-10, Dt:2-11-09</t>
  </si>
  <si>
    <t>DR. No:07/ 2010-11, Dt:30.10.10</t>
  </si>
  <si>
    <t>05.06.11</t>
  </si>
  <si>
    <t>D.R.No.20/2009-10 Dt.3-10-2009</t>
  </si>
  <si>
    <t>31-10-2010</t>
  </si>
  <si>
    <t>D.R.No.21  /2009-10 Dt.3-10-2009</t>
  </si>
  <si>
    <t>31-11-2010</t>
  </si>
  <si>
    <t>D.R.No.22   /2009-10 Dt.3-10-2009</t>
  </si>
  <si>
    <t>31-7-2010</t>
  </si>
  <si>
    <t>D.R.No.24   /2009-10 Dt.3-10-2009</t>
  </si>
  <si>
    <t>D.R.No.25   /2009-10 Dt.3-10-2009</t>
  </si>
  <si>
    <t>16-6-2010</t>
  </si>
  <si>
    <t>D.R.No.26   /2009-10 Dt.3-10-2009</t>
  </si>
  <si>
    <t>4-9-2010</t>
  </si>
  <si>
    <t>D.R.No.27   /2009-10 Dt.3-10-2009</t>
  </si>
  <si>
    <t>15-7-2010</t>
  </si>
  <si>
    <t>D.R.No.28   /2009-10 Dt.3-10-2009</t>
  </si>
  <si>
    <t>10-5-2011</t>
  </si>
  <si>
    <t>D.R.No.29   /2009-10 Dt.3-10-2009</t>
  </si>
  <si>
    <t>10-5-2010</t>
  </si>
  <si>
    <t>Chorampudi</t>
  </si>
  <si>
    <t>18 / 09-10 / 09.11.09</t>
  </si>
  <si>
    <t>01.06.11</t>
  </si>
  <si>
    <t>19 / 09-10 / 09.11.09</t>
  </si>
  <si>
    <t>10.05.10</t>
  </si>
  <si>
    <t>30.08.11</t>
  </si>
  <si>
    <t>20 / 09-10 / 09.11.09</t>
  </si>
  <si>
    <t>21/ 09-10/ 09.11.09</t>
  </si>
  <si>
    <t>21.05.10</t>
  </si>
  <si>
    <t>22/ 09-10/ 09.11.09</t>
  </si>
  <si>
    <t>23/ 09-10/ 09.11.09</t>
  </si>
  <si>
    <t>15.05.10</t>
  </si>
  <si>
    <t>24/ 09-10/ 09.11.09</t>
  </si>
  <si>
    <t>01.06.10</t>
  </si>
  <si>
    <t>25/ 09-10/ 09.11.09</t>
  </si>
  <si>
    <t>26/ 09-10/ 09.11.09</t>
  </si>
  <si>
    <t>Work completed and final bill to be submitted</t>
  </si>
  <si>
    <t>4  Months</t>
  </si>
  <si>
    <t xml:space="preserve">Work completed handed over </t>
  </si>
  <si>
    <t>4     Months</t>
  </si>
  <si>
    <t>4        Months</t>
  </si>
  <si>
    <t>4         Months</t>
  </si>
  <si>
    <t xml:space="preserve">4 Months </t>
  </si>
  <si>
    <t>4          Months</t>
  </si>
  <si>
    <t>4           Months</t>
  </si>
  <si>
    <t>21.05.2011</t>
  </si>
  <si>
    <t>10.05.2011</t>
  </si>
  <si>
    <t>01.06.2011</t>
  </si>
  <si>
    <t>50/ 2009-10</t>
  </si>
  <si>
    <t xml:space="preserve"> --</t>
  </si>
  <si>
    <t>Work completed and handed over, final bill to be paid.</t>
  </si>
  <si>
    <t>51/ 2009-10</t>
  </si>
  <si>
    <t>52/ 2009-10</t>
  </si>
  <si>
    <t>53/ 2009-10</t>
  </si>
  <si>
    <t>54/ 2009-10</t>
  </si>
  <si>
    <t>55/ 2009-10</t>
  </si>
  <si>
    <t>56/ 2009-10</t>
  </si>
  <si>
    <t>57/ 2009-10</t>
  </si>
  <si>
    <t>59/ 2009-10</t>
  </si>
  <si>
    <t>60/ 2009-10</t>
  </si>
  <si>
    <t>61/ 2009-10</t>
  </si>
  <si>
    <t>62/ 2009-10</t>
  </si>
  <si>
    <t>63/ 2009-10</t>
  </si>
  <si>
    <t xml:space="preserve">Work completed and to be handed over. </t>
  </si>
  <si>
    <t>Work icompleted. Final bill to be paid.</t>
  </si>
  <si>
    <t>(4 Months) 2-3-2010</t>
  </si>
  <si>
    <t>(4 Months) 17-3-2010</t>
  </si>
  <si>
    <t>(4 Months) 16-3-2010</t>
  </si>
  <si>
    <t>(4 Months) 26-3-2010</t>
  </si>
  <si>
    <t>(4 Months) 27-4-2010</t>
  </si>
  <si>
    <t>(4 Months) 29-2-2010</t>
  </si>
  <si>
    <t>Name of the District</t>
  </si>
  <si>
    <t>Work completed &amp; handed over</t>
  </si>
  <si>
    <t>Work completed and handed over on 27.04.2011.  Final bill paid.</t>
  </si>
  <si>
    <t>Work completed and handed over on  03.04.2011 &amp; Final bill to be paid</t>
  </si>
  <si>
    <t xml:space="preserve">Work completed &amp; Handed over on 09.05.2011 Final bill to be paid </t>
  </si>
  <si>
    <t xml:space="preserve">Work completed &amp; Handed over on 01.06.2011 </t>
  </si>
  <si>
    <t>Works progress</t>
  </si>
  <si>
    <t>Completed and handed over.</t>
  </si>
  <si>
    <t>Gummunur B (Girnoor)</t>
  </si>
  <si>
    <t xml:space="preserve">STATUS OF 271 SUB-CENTERS UNDER NRHM  </t>
  </si>
  <si>
    <t>Cumulative Expenditure 
(Rs.in lakhs)</t>
  </si>
  <si>
    <t>Amount of Administrative Approval
(Rs.in lakhs)</t>
  </si>
  <si>
    <t>7.22.</t>
  </si>
  <si>
    <t>Work completed and handed over on 10.03.2011.</t>
  </si>
  <si>
    <t>Work completed and inaugurated on 07.02.2011.</t>
  </si>
  <si>
    <t>Work completed and inaugurated on 08.02.2011.</t>
  </si>
  <si>
    <t>Mandadi</t>
  </si>
  <si>
    <t>Work completed and handed over on 27.03.2011</t>
  </si>
  <si>
    <t>Proceedings NO.315/FW/P2/2008, 
dt.19-9-2009 of CFW</t>
  </si>
  <si>
    <t>Proceedings NO.315/FW/P2/2008, 
dt.19-9-2009 of CFW.</t>
  </si>
  <si>
    <t>Work completed and  Handed over on 05-06-2010.</t>
  </si>
  <si>
    <t xml:space="preserve">Proceedings NO.315/FW/P2/2008, 
dt.19-9-2009 of CFW </t>
  </si>
  <si>
    <t>Rc.No.315/FW/P2/2008, dt,13.09.2008, 24.03.2009 of CFW.</t>
  </si>
  <si>
    <t>Rc. No: 315/FW/P2/2008; Dated: 19-09-2009 of CFW.</t>
  </si>
  <si>
    <t>The building is already constructed at Thimmapur. Hence, the work may be cancelled.</t>
  </si>
  <si>
    <t>Work completed under LWE funds.</t>
  </si>
  <si>
    <t>Work completed under LWE funds at Jaganadhapuram.</t>
  </si>
  <si>
    <t>Work completed and handed over on 07.03.2011.</t>
  </si>
  <si>
    <t>Completed &amp; Handed over on 29.10.2011</t>
  </si>
  <si>
    <t>Work completed and handed over on 30.07.10</t>
  </si>
  <si>
    <t>Work completed &amp; Handed over on 19.11.2011</t>
  </si>
  <si>
    <t>Work completed &amp; Handed over on 28.11.2011</t>
  </si>
  <si>
    <t>Work completed &amp; Handed over on 20.10.2011</t>
  </si>
  <si>
    <t>Work completed &amp; Handed over 08.09.10</t>
  </si>
  <si>
    <t>Work completed &amp; Ready for handing over</t>
  </si>
  <si>
    <t>Work completed &amp; Handed over on 21.10.2011</t>
  </si>
  <si>
    <t xml:space="preserve">Work completed and handedover on 14.09.2011. </t>
  </si>
  <si>
    <t xml:space="preserve">Work completed and handedover on 14.11.2011. </t>
  </si>
  <si>
    <t>Work completed &amp; Handed over on 19.01.2011</t>
  </si>
  <si>
    <t>Work completed &amp; Handing over on  01.12.11</t>
  </si>
  <si>
    <t xml:space="preserve">Work completed and handedover on </t>
  </si>
  <si>
    <t>Work completed &amp; Handed over on 12.09.2011</t>
  </si>
  <si>
    <t>Work completed. Final bill paid</t>
  </si>
  <si>
    <t>Work completed. Balance funds required</t>
  </si>
  <si>
    <t>Work completed.Final bill paid</t>
  </si>
  <si>
    <t>Vasundara (Kosamala)</t>
  </si>
  <si>
    <t>Completed &amp; Handed over on  03.04.2011 &amp; Final bill paid</t>
  </si>
  <si>
    <t>Completed &amp; Handed over on 28.05.2011 Final bill to be paid</t>
  </si>
  <si>
    <t xml:space="preserve">Completed &amp; Handed over on 09.05.2011 Final bill to be paid </t>
  </si>
  <si>
    <t>Completed &amp; Handed over on 01.06.2011Final bill paid</t>
  </si>
  <si>
    <t>Completed &amp; Handed over on 17.11.2011 Final bill to be paid</t>
  </si>
  <si>
    <t>Completed &amp; Handed over on 12.12.2011 Final bill to be paid</t>
  </si>
  <si>
    <t>Completed &amp; Handed over on 18.11.2011 Final bill paid</t>
  </si>
  <si>
    <t>Completed &amp; Handed over on 18.11.2011 Final bill to be paid</t>
  </si>
  <si>
    <t>Completed and handed over on 29.12.2011</t>
  </si>
  <si>
    <t>Completed on 31.03.2010  Final bill paid.</t>
  </si>
  <si>
    <t>Construction of (271) Sub-Centres under NRHM</t>
  </si>
  <si>
    <t>Work ompleted and handed over on 13.3.2011.</t>
  </si>
  <si>
    <t>Work ompleted  and handed over  on 7.6.2010</t>
  </si>
  <si>
    <t xml:space="preserve">Work completed and  handed over on 28.10.11   </t>
  </si>
  <si>
    <t>Work completed and handed over on 17.11.2011</t>
  </si>
  <si>
    <t>Work  completed and handed over on 8.11.2011</t>
  </si>
  <si>
    <t xml:space="preserve">Work completed and  handed over on 24.12.2011 </t>
  </si>
  <si>
    <t>Work completed and handed over on 21.1.11</t>
  </si>
  <si>
    <t>Work completed and handedover on.21.11.11</t>
  </si>
  <si>
    <t>Work completed and handedover on 19.10.11</t>
  </si>
  <si>
    <t>Work completed amd handed over on 19.11.2011</t>
  </si>
  <si>
    <t>Tender stage</t>
  </si>
  <si>
    <t>Status of works</t>
  </si>
  <si>
    <t xml:space="preserve">Construction of (271)  Sub-Centre Building  
for the year 2009-10 under NRHM </t>
  </si>
  <si>
    <t>Expected month of completion</t>
  </si>
  <si>
    <t xml:space="preserve"> </t>
  </si>
  <si>
    <t>July-13</t>
  </si>
  <si>
    <t>Aug-13</t>
  </si>
  <si>
    <t>Sep-13</t>
  </si>
  <si>
    <t>WORK WISE ABSTRACT</t>
  </si>
  <si>
    <t>A/S amount
(Rs. in lakhs)</t>
  </si>
  <si>
    <t>Site problems</t>
  </si>
  <si>
    <t>Work to be started</t>
  </si>
  <si>
    <t xml:space="preserve">SUB-CENTERS </t>
  </si>
  <si>
    <t xml:space="preserve">271 SUB-CENTERS </t>
  </si>
  <si>
    <t xml:space="preserve">366 SUB-CENTERS </t>
  </si>
  <si>
    <t xml:space="preserve">151 SUB-CENTERS </t>
  </si>
  <si>
    <t xml:space="preserve">            TOTAL </t>
  </si>
  <si>
    <t xml:space="preserve">              I.  348 SC</t>
  </si>
  <si>
    <t xml:space="preserve">              II.  18 SC</t>
  </si>
  <si>
    <t xml:space="preserve">              I.  136 SC</t>
  </si>
  <si>
    <t xml:space="preserve">              II.  15 SC</t>
  </si>
  <si>
    <t xml:space="preserve">STATUS OF ALL SC WORKS UNDER NRHM  </t>
  </si>
  <si>
    <t>Aug</t>
  </si>
  <si>
    <t>Oct-13 
or after</t>
  </si>
  <si>
    <t>Sl.
No</t>
  </si>
  <si>
    <t>Name of District</t>
  </si>
  <si>
    <t>Block/Mandal</t>
  </si>
  <si>
    <t>Name of Centre</t>
  </si>
  <si>
    <t>Date/Month of Work sanctioned</t>
  </si>
  <si>
    <t>Financial Progress</t>
  </si>
  <si>
    <t xml:space="preserve">Name of Execution agency </t>
  </si>
  <si>
    <t>Expenditure (Rs. In lakhs)</t>
  </si>
  <si>
    <t>If complete - Date/Month of Work Completion</t>
  </si>
  <si>
    <t>If not completed -Stage of Progress</t>
  </si>
  <si>
    <t xml:space="preserve">Tentative date of completion </t>
  </si>
  <si>
    <t xml:space="preserve">19-9-2009 </t>
  </si>
  <si>
    <t xml:space="preserve">13.09.2008, </t>
  </si>
  <si>
    <t>Meliaputti</t>
  </si>
  <si>
    <t>Jadupalli (V)
Meliaputti (M)</t>
  </si>
  <si>
    <t>Kothuru</t>
  </si>
  <si>
    <t>L.N.Peta</t>
  </si>
  <si>
    <t>Pathapatnam</t>
  </si>
  <si>
    <t>Lavelru</t>
  </si>
  <si>
    <t>Etcherla</t>
  </si>
  <si>
    <t>Ranastalam</t>
  </si>
  <si>
    <t>Cheepurupalli</t>
  </si>
  <si>
    <t>Dathirajeru</t>
  </si>
  <si>
    <t>Gurla</t>
  </si>
  <si>
    <t>Merakamudidham</t>
  </si>
  <si>
    <t>Makkuva</t>
  </si>
  <si>
    <t>Pachipenta</t>
  </si>
  <si>
    <t>31.03.12</t>
  </si>
  <si>
    <t>12.04.10</t>
  </si>
  <si>
    <t>25.12.10</t>
  </si>
  <si>
    <t>VSP</t>
  </si>
  <si>
    <t xml:space="preserve">Atchutapuram </t>
  </si>
  <si>
    <t xml:space="preserve">Munagapaka </t>
  </si>
  <si>
    <t xml:space="preserve">Sabbavaram  </t>
  </si>
  <si>
    <t xml:space="preserve">Devarapalli  </t>
  </si>
  <si>
    <t xml:space="preserve">Butchaiahpeta </t>
  </si>
  <si>
    <t xml:space="preserve">Parawada </t>
  </si>
  <si>
    <t xml:space="preserve">G.Madugula </t>
  </si>
  <si>
    <t xml:space="preserve">Hukumpeta </t>
  </si>
  <si>
    <t xml:space="preserve">Minimuluru </t>
  </si>
  <si>
    <t>K.D.Peta</t>
  </si>
  <si>
    <t xml:space="preserve">Lambasingi </t>
  </si>
  <si>
    <t xml:space="preserve">Rudakota </t>
  </si>
  <si>
    <t xml:space="preserve">Jerrila </t>
  </si>
  <si>
    <t xml:space="preserve">Uppa </t>
  </si>
  <si>
    <t>Gannela</t>
  </si>
  <si>
    <t>06.04.10</t>
  </si>
  <si>
    <t>27.04.11</t>
  </si>
  <si>
    <t>25.03.11</t>
  </si>
  <si>
    <t>19.04.11</t>
  </si>
  <si>
    <t>20.04.11</t>
  </si>
  <si>
    <t>16.06.10</t>
  </si>
  <si>
    <t>25.05.11</t>
  </si>
  <si>
    <t>29.05.11</t>
  </si>
  <si>
    <t>10.05.11</t>
  </si>
  <si>
    <t>22.05.11</t>
  </si>
  <si>
    <t>23.05.11</t>
  </si>
  <si>
    <t>18.05.11</t>
  </si>
  <si>
    <t>16.05.11</t>
  </si>
  <si>
    <t>26.03.11</t>
  </si>
  <si>
    <t>24.09.10</t>
  </si>
  <si>
    <t>Rajanagaram</t>
  </si>
  <si>
    <t>Rayavaram</t>
  </si>
  <si>
    <t>Tallarevu</t>
  </si>
  <si>
    <t xml:space="preserve">Amalapuram </t>
  </si>
  <si>
    <t>Gangavaram</t>
  </si>
  <si>
    <t>Rajavommangi</t>
  </si>
  <si>
    <t>Rampachodavaram</t>
  </si>
  <si>
    <t>Devipatnam</t>
  </si>
  <si>
    <t>Prathipadu</t>
  </si>
  <si>
    <t>Anaparthy</t>
  </si>
  <si>
    <t>Karapa</t>
  </si>
  <si>
    <t>08.05.2010</t>
  </si>
  <si>
    <t>27.6.2010</t>
  </si>
  <si>
    <t>07.05.2010</t>
  </si>
  <si>
    <t>27.5.2010</t>
  </si>
  <si>
    <t>17.6.2010</t>
  </si>
  <si>
    <t>16.5.2010</t>
  </si>
  <si>
    <t>04.06.2010</t>
  </si>
  <si>
    <t>07.06.2010</t>
  </si>
  <si>
    <t>02.07.2010</t>
  </si>
  <si>
    <t>09.05.2010</t>
  </si>
  <si>
    <t>28.06.2010</t>
  </si>
  <si>
    <t>28.05.2010</t>
  </si>
  <si>
    <t>20.05.2010</t>
  </si>
  <si>
    <t>05.10.2010</t>
  </si>
  <si>
    <t xml:space="preserve">VR Gudem </t>
  </si>
  <si>
    <t xml:space="preserve">Devarapalli </t>
  </si>
  <si>
    <t>Tadepalligudem</t>
  </si>
  <si>
    <t xml:space="preserve">Undi </t>
  </si>
  <si>
    <t xml:space="preserve">Bhimadollu </t>
  </si>
  <si>
    <t xml:space="preserve">Undrajavaram </t>
  </si>
  <si>
    <t>Veeravasaram</t>
  </si>
  <si>
    <t>Ganapavaram (</t>
  </si>
  <si>
    <t>Unguturu</t>
  </si>
  <si>
    <t>Bollapalli (M)</t>
  </si>
  <si>
    <t>Amaravathi(M)</t>
  </si>
  <si>
    <t>Amarathaluru(M)</t>
  </si>
  <si>
    <t>Mangalagiri(M)</t>
  </si>
  <si>
    <t>Nuzendla(M)</t>
  </si>
  <si>
    <t>Nadendla(M)</t>
  </si>
  <si>
    <t>Macherla(M)</t>
  </si>
  <si>
    <t>Vemuru(M)</t>
  </si>
  <si>
    <t>Krosuru(M)</t>
  </si>
  <si>
    <t>Atchempeta</t>
  </si>
  <si>
    <t xml:space="preserve">Sri K.Sankara Rao, </t>
  </si>
  <si>
    <t>27-10-2011</t>
  </si>
  <si>
    <t>Sri V.Sambasiva Rao</t>
  </si>
  <si>
    <t>30-3-2011</t>
  </si>
  <si>
    <t>Sri K.Gowri Sankar.</t>
  </si>
  <si>
    <t>26-4-2012</t>
  </si>
  <si>
    <t>Sri N.Venkata Appa Rao.</t>
  </si>
  <si>
    <t>31-3-2011</t>
  </si>
  <si>
    <t>Sri A.Sambasiva Rao.</t>
  </si>
  <si>
    <t>Sri L.Govindru</t>
  </si>
  <si>
    <t>Sri B.Srinivasa Rao</t>
  </si>
  <si>
    <t>28-10-11</t>
  </si>
  <si>
    <t>Sri N.Bala Krishna Reddy</t>
  </si>
  <si>
    <t>30-4-2011</t>
  </si>
  <si>
    <t xml:space="preserve">Sri S.Bhaskara Reddy, </t>
  </si>
  <si>
    <t>25-7-2012</t>
  </si>
  <si>
    <t>Sri M.Rama Krishna.</t>
  </si>
  <si>
    <t>21-3-2011</t>
  </si>
  <si>
    <t>17-11-12</t>
  </si>
  <si>
    <t>N.G.Padu</t>
  </si>
  <si>
    <t>Kothapatnam</t>
  </si>
  <si>
    <t>Inkollu</t>
  </si>
  <si>
    <t>Korisapadu</t>
  </si>
  <si>
    <t>Ongole</t>
  </si>
  <si>
    <t>Tangutur</t>
  </si>
  <si>
    <t>31.7.2010</t>
  </si>
  <si>
    <t>14.8.2010</t>
  </si>
  <si>
    <t>Hanumanthunipadu</t>
  </si>
  <si>
    <t>4.8.2010</t>
  </si>
  <si>
    <t>Kurichedu</t>
  </si>
  <si>
    <t>Talluru</t>
  </si>
  <si>
    <t>Yerragondapalem</t>
  </si>
  <si>
    <t>Addanki</t>
  </si>
  <si>
    <t>9.9.2010</t>
  </si>
  <si>
    <t>2.8.2010</t>
  </si>
  <si>
    <t>J.Pangulur</t>
  </si>
  <si>
    <t>21.7.2010</t>
  </si>
  <si>
    <t>7.8.2010</t>
  </si>
  <si>
    <t>Marripadu</t>
  </si>
  <si>
    <t>Kaluvai</t>
  </si>
  <si>
    <t>Rapur</t>
  </si>
  <si>
    <t>Sullurpet</t>
  </si>
  <si>
    <t>V.giri</t>
  </si>
  <si>
    <t>Vakadu</t>
  </si>
  <si>
    <t>MKJV P Reddy</t>
  </si>
  <si>
    <t>29.08.2012</t>
  </si>
  <si>
    <t>17.03.2011</t>
  </si>
  <si>
    <t>AR Constructions</t>
  </si>
  <si>
    <t>11.05.2012</t>
  </si>
  <si>
    <t>YKM Reddy</t>
  </si>
  <si>
    <t>17.06.2010</t>
  </si>
  <si>
    <t>20.10.2010</t>
  </si>
  <si>
    <t>25.02.2011</t>
  </si>
  <si>
    <t>Ch. Murali Krishna</t>
  </si>
  <si>
    <t>02.11.2011</t>
  </si>
  <si>
    <t>13.09.2010</t>
  </si>
  <si>
    <t>Thamballapalli</t>
  </si>
  <si>
    <t>Varadaipalem</t>
  </si>
  <si>
    <t>G.D. Nellore</t>
  </si>
  <si>
    <t>Kalikiri</t>
  </si>
  <si>
    <t>Renigunta</t>
  </si>
  <si>
    <t>Thottambedu</t>
  </si>
  <si>
    <t>Pulicherla</t>
  </si>
  <si>
    <t>Yerravaripalem</t>
  </si>
  <si>
    <t>S.R. Puram</t>
  </si>
  <si>
    <t>Nagari</t>
  </si>
  <si>
    <t>Sri. C. Venkateswara Reddy</t>
  </si>
  <si>
    <t xml:space="preserve">
15-11-10</t>
  </si>
  <si>
    <t xml:space="preserve">
30-09-10</t>
  </si>
  <si>
    <t xml:space="preserve">
25-04-10</t>
  </si>
  <si>
    <t>Sri. M. Chandra Sekhar Reddy</t>
  </si>
  <si>
    <t xml:space="preserve">
21-07-10</t>
  </si>
  <si>
    <t>Sri. P. Jaya Prakash Narayana</t>
  </si>
  <si>
    <t>30-11-10</t>
  </si>
  <si>
    <t>Sri. M. Bharath Kumar</t>
  </si>
  <si>
    <t>07-04-10</t>
  </si>
  <si>
    <t>Sri. K. Maheswara Reddy</t>
  </si>
  <si>
    <t>31-12-10</t>
  </si>
  <si>
    <t>Sri. M. Bhupathi Reddy</t>
  </si>
  <si>
    <t xml:space="preserve">
22-04-10</t>
  </si>
  <si>
    <t>28-02-11</t>
  </si>
  <si>
    <t>Peddavaduguru</t>
  </si>
  <si>
    <t>Putlur</t>
  </si>
  <si>
    <t>Singanamala</t>
  </si>
  <si>
    <t>Chilamathur</t>
  </si>
  <si>
    <t>P.Kottalapalli</t>
  </si>
  <si>
    <t>Bommanahal</t>
  </si>
  <si>
    <t>Bramhasamudram</t>
  </si>
  <si>
    <t>Gudibanda</t>
  </si>
  <si>
    <t>Gandlapenta</t>
  </si>
  <si>
    <t>Puttaparthy</t>
  </si>
  <si>
    <t>Somandepalli</t>
  </si>
  <si>
    <t>Sri.P.Raja Reddy.</t>
  </si>
  <si>
    <t>Sri.A.Narendranath Reddy.</t>
  </si>
  <si>
    <t>31-11-2011</t>
  </si>
  <si>
    <t xml:space="preserve">Sri.P.Muthyalappa. </t>
  </si>
  <si>
    <t>Sri.G.Narayana Swamy</t>
  </si>
  <si>
    <t>10-11-2013</t>
  </si>
  <si>
    <t>Sri.V.Sudhakar.</t>
  </si>
  <si>
    <t>Sri.B.Sivaiah.</t>
  </si>
  <si>
    <t>8-6-2010</t>
  </si>
  <si>
    <t>5-8-2010</t>
  </si>
  <si>
    <t>Sri.V.Venkatappa.</t>
  </si>
  <si>
    <t>Sri.B.Muthalappa.</t>
  </si>
  <si>
    <t>Sri.N.Chenna Kesava Reddy.</t>
  </si>
  <si>
    <t>17-11-2010</t>
  </si>
  <si>
    <t>Sri.E.Sudharshan Reddy.</t>
  </si>
  <si>
    <t>31-10-2012</t>
  </si>
  <si>
    <t>Chapirevula</t>
  </si>
  <si>
    <t>K.Pulla Reddy</t>
  </si>
  <si>
    <t xml:space="preserve">Ahobilam </t>
  </si>
  <si>
    <t>M.Suresh</t>
  </si>
  <si>
    <t>11.08.2010</t>
  </si>
  <si>
    <t xml:space="preserve">Sirivella </t>
  </si>
  <si>
    <t>J.V.Narayana Reddy</t>
  </si>
  <si>
    <t>24.07.2010</t>
  </si>
  <si>
    <t xml:space="preserve">Rudravaram </t>
  </si>
  <si>
    <t xml:space="preserve">Pamulapadu </t>
  </si>
  <si>
    <t>C.Nagarjuna Reddy</t>
  </si>
  <si>
    <t>27.12.2010</t>
  </si>
  <si>
    <t>Pamulapadu</t>
  </si>
  <si>
    <t>B.Haumantha Reddy</t>
  </si>
  <si>
    <t>A.Syed Hussain</t>
  </si>
  <si>
    <t>30.06.2010</t>
  </si>
  <si>
    <t xml:space="preserve">Chagalamarri </t>
  </si>
  <si>
    <t>M.Sanjeeva Rayudu</t>
  </si>
  <si>
    <t>31.07.2010</t>
  </si>
  <si>
    <t>17.07.2010</t>
  </si>
  <si>
    <t>30.03.2011</t>
  </si>
  <si>
    <t xml:space="preserve">Perusomula </t>
  </si>
  <si>
    <t>V.Balachandra Reddy</t>
  </si>
  <si>
    <t>05.06.2010</t>
  </si>
  <si>
    <t xml:space="preserve">Owk </t>
  </si>
  <si>
    <t>C.Venkata Rami Reddy</t>
  </si>
  <si>
    <t>29.06.2010</t>
  </si>
  <si>
    <t xml:space="preserve">Daivamdinne </t>
  </si>
  <si>
    <t>K.Seetha Rami Reddy</t>
  </si>
  <si>
    <t>30.10.2010</t>
  </si>
  <si>
    <t xml:space="preserve">Bethamcherla </t>
  </si>
  <si>
    <t>M.Visvanath</t>
  </si>
  <si>
    <t>08.07.2010</t>
  </si>
  <si>
    <t xml:space="preserve"> 26.11.12 </t>
  </si>
  <si>
    <t>14.10.2012</t>
  </si>
  <si>
    <t xml:space="preserve"> 5.3.2013</t>
  </si>
  <si>
    <t xml:space="preserve"> 22.10.12</t>
  </si>
  <si>
    <t>12.2.2012</t>
  </si>
  <si>
    <t>7.6.2010</t>
  </si>
  <si>
    <t xml:space="preserve"> 3.1.2012</t>
  </si>
  <si>
    <t>28.10.2011</t>
  </si>
  <si>
    <t xml:space="preserve"> 17.11.2011</t>
  </si>
  <si>
    <t xml:space="preserve"> 8.11.2011</t>
  </si>
  <si>
    <t>24.12.2011</t>
  </si>
  <si>
    <t xml:space="preserve"> 21.1.11</t>
  </si>
  <si>
    <t>13.3.2011</t>
  </si>
  <si>
    <t xml:space="preserve">D.Bala krishna, </t>
  </si>
  <si>
    <t xml:space="preserve">B.V.Prabhujee, </t>
  </si>
  <si>
    <t xml:space="preserve">V.Suryanarayana, </t>
  </si>
  <si>
    <t xml:space="preserve">A.Chinnam Naidu, </t>
  </si>
  <si>
    <t xml:space="preserve">J.B.Chowdary, </t>
  </si>
  <si>
    <t xml:space="preserve">N.Ravikumar, </t>
  </si>
  <si>
    <t xml:space="preserve">Sri K.Satyanaryana </t>
  </si>
  <si>
    <t xml:space="preserve">D. Sriram </t>
  </si>
  <si>
    <t>R.V.Ch. Bapanna,</t>
  </si>
  <si>
    <t xml:space="preserve">S.Lakshmana Rao, </t>
  </si>
  <si>
    <t xml:space="preserve">DV.Ramana, </t>
  </si>
  <si>
    <t xml:space="preserve">Raj Kumar </t>
  </si>
  <si>
    <t xml:space="preserve">Sri Sairam Ravindra, </t>
  </si>
  <si>
    <t>M/s Srinidhi Constructions,</t>
  </si>
  <si>
    <t>M/s Srinidhi Constructions</t>
  </si>
  <si>
    <t>N.Venkateswara Rao,</t>
  </si>
  <si>
    <t>G.Venkatesewara Rao,</t>
  </si>
  <si>
    <t xml:space="preserve">S.Ramakrishna  </t>
  </si>
  <si>
    <t xml:space="preserve">M/s.Shanmuka Consultency, </t>
  </si>
  <si>
    <t xml:space="preserve">Sri K.V.Subba Rao, </t>
  </si>
  <si>
    <t xml:space="preserve">M/s SC Labour </t>
  </si>
  <si>
    <t xml:space="preserve">Sri S.Ramamohan Rao, </t>
  </si>
  <si>
    <t>Sri V.Sundaraiah</t>
  </si>
  <si>
    <t>Sri Paleti Subba Rao</t>
  </si>
  <si>
    <t xml:space="preserve">Sri P.Malakondaiah, </t>
  </si>
  <si>
    <t>Sri S.Venugopal Reddy,</t>
  </si>
  <si>
    <t xml:space="preserve">Sri Ch.Srinivasulu, </t>
  </si>
  <si>
    <t xml:space="preserve">Sri T.Tirupathaiah, </t>
  </si>
  <si>
    <t>Sri B.Venkateswara Reddy,</t>
  </si>
  <si>
    <t>Sri V.Sundaraiah,</t>
  </si>
  <si>
    <t xml:space="preserve">Sri Paleti Subba Rao, </t>
  </si>
  <si>
    <t xml:space="preserve">Sri T.Chandra Sekhar Rao, </t>
  </si>
  <si>
    <t xml:space="preserve">Sri A.Venkata Rao, </t>
  </si>
  <si>
    <t xml:space="preserve">Sri Tanneeru Ramanaiah, </t>
  </si>
  <si>
    <t>Sri T.Chandra Sekhar Rao</t>
  </si>
  <si>
    <t>30.01.2012</t>
  </si>
  <si>
    <t>15.05.2012</t>
  </si>
  <si>
    <t xml:space="preserve"> 18.06.2012</t>
  </si>
  <si>
    <t xml:space="preserve">Sri P.Rama Gangi Reddy,                             </t>
  </si>
  <si>
    <t>Sri N. Adinarayana Reddy,</t>
  </si>
  <si>
    <t xml:space="preserve">Sri P. Narapu Reddy, </t>
  </si>
  <si>
    <t xml:space="preserve">M/S Durga Constructions, </t>
  </si>
  <si>
    <t>07.2012</t>
  </si>
  <si>
    <t>06.2012</t>
  </si>
  <si>
    <t>29.11.2012</t>
  </si>
  <si>
    <t>07/2012</t>
  </si>
  <si>
    <t xml:space="preserve"> 06/2012</t>
  </si>
  <si>
    <t xml:space="preserve"> 01.11.2011</t>
  </si>
  <si>
    <t xml:space="preserve"> 08/2012</t>
  </si>
  <si>
    <t>28.08.2012</t>
  </si>
  <si>
    <t xml:space="preserve"> 31.12.2012</t>
  </si>
  <si>
    <t xml:space="preserve">Sri N. Gurappa, </t>
  </si>
  <si>
    <t xml:space="preserve">Sri R. Srinivasulu, </t>
  </si>
  <si>
    <t xml:space="preserve">A.Venkate- swarlu,                       </t>
  </si>
  <si>
    <t xml:space="preserve">Sri A. Venka-teswarlu, </t>
  </si>
  <si>
    <t xml:space="preserve">Sri S. Chandra Sekhar, 
</t>
  </si>
  <si>
    <t xml:space="preserve">Sri M.V. Ramanjaneyulu,                </t>
  </si>
  <si>
    <t xml:space="preserve">Sri K. Lakshimi Sekhar Reddy, </t>
  </si>
  <si>
    <t>Sri P.Rambabu,</t>
  </si>
  <si>
    <t>Sri P.Rambabu</t>
  </si>
  <si>
    <t>N.Venkateswara Rao</t>
  </si>
  <si>
    <t>Y.K. Mohan Reddy</t>
  </si>
  <si>
    <t>Y.K. Mohan Reddy,</t>
  </si>
  <si>
    <t xml:space="preserve">M/s. I. Muni Mohan Reddy </t>
  </si>
  <si>
    <t>M/s. Madanapalle</t>
  </si>
  <si>
    <t>19-09-2009</t>
  </si>
  <si>
    <t>SKLM</t>
  </si>
  <si>
    <t>EG</t>
  </si>
  <si>
    <t>WG</t>
  </si>
  <si>
    <t>VZM</t>
  </si>
  <si>
    <t>KRI</t>
  </si>
  <si>
    <t>GNT</t>
  </si>
  <si>
    <t>PKSM</t>
  </si>
  <si>
    <t>NLR</t>
  </si>
  <si>
    <t>CTR</t>
  </si>
  <si>
    <t>ATP</t>
  </si>
  <si>
    <t>YSR</t>
  </si>
  <si>
    <t>KNL</t>
  </si>
  <si>
    <t>Anantha  sagaram</t>
  </si>
  <si>
    <t>Add establishment charges@ 7%</t>
  </si>
  <si>
    <t>At basement level.
Work cancelled. RE submitted for Rs.12.20 Lakhs RAS awaited</t>
  </si>
  <si>
    <t>Columns raised upto roof level .
Work cancelled. RE submitted for Rs.12.00 Lakhs RAS awaited</t>
  </si>
  <si>
    <t>Sri Y.Srinivas Rao</t>
  </si>
  <si>
    <t>Sri M.Harikrishna</t>
  </si>
  <si>
    <t>Sri P.Arjuna Rao</t>
  </si>
  <si>
    <t>Sri R.Arjuna Rao</t>
  </si>
  <si>
    <t>Sri M.Ramarao</t>
  </si>
  <si>
    <t>Sri V.Mohana Rao</t>
  </si>
  <si>
    <t>Sri M/s.A.Appalasuri</t>
  </si>
  <si>
    <t>Sri P.Narisinga Rao</t>
  </si>
  <si>
    <t>M/s.Vijayalakshmi Constructions</t>
  </si>
  <si>
    <t>Sri K.Kannam Naidu</t>
  </si>
  <si>
    <t>S.Srinivas Rao</t>
  </si>
  <si>
    <t>G. Appa Rao</t>
  </si>
  <si>
    <t xml:space="preserve">R.S. Sanada Rao </t>
  </si>
  <si>
    <t>K. Nageswara Rao</t>
  </si>
  <si>
    <t>S. Srinivasa Rao</t>
  </si>
  <si>
    <t xml:space="preserve">N. Prasada Rao </t>
  </si>
  <si>
    <t xml:space="preserve">G. Ramana </t>
  </si>
  <si>
    <t>G. Eswara Raju</t>
  </si>
  <si>
    <t xml:space="preserve">G. Appa Rao </t>
  </si>
  <si>
    <t>T.S.R. Swamy</t>
  </si>
  <si>
    <t>M. Gangi Reddy</t>
  </si>
  <si>
    <t>Sri N.Balakotaiah</t>
  </si>
  <si>
    <t>06-02-2011.</t>
  </si>
  <si>
    <t>Ghantasala</t>
  </si>
  <si>
    <t>Sri Vemuri Babji</t>
  </si>
  <si>
    <t>01-06-2010.</t>
  </si>
  <si>
    <t>Bantumilli</t>
  </si>
  <si>
    <t>Sri T.Srimannarayana</t>
  </si>
  <si>
    <t>05-02-2011.</t>
  </si>
  <si>
    <t>Thotlavalluru</t>
  </si>
  <si>
    <t>Sri S.V.Koteswara Rao</t>
  </si>
  <si>
    <t>23-04-2011.</t>
  </si>
  <si>
    <t>Pedana</t>
  </si>
  <si>
    <t>Sri V.V.Nageswara Rao</t>
  </si>
  <si>
    <t>07-02-2011.</t>
  </si>
  <si>
    <t>Chevendrapalem</t>
  </si>
  <si>
    <t>Sri N.Srinivasa Rao</t>
  </si>
  <si>
    <t>31-08-2012.</t>
  </si>
  <si>
    <t>Kanchikacherla</t>
  </si>
  <si>
    <t>Sri B.Bhaskara Rao</t>
  </si>
  <si>
    <t>25-10-2010.</t>
  </si>
  <si>
    <t>Nandigama</t>
  </si>
  <si>
    <t>Mudinepalli</t>
  </si>
  <si>
    <t>02-06-2011.</t>
  </si>
  <si>
    <t>Nagayalanka</t>
  </si>
  <si>
    <t>31-08-2013.</t>
  </si>
  <si>
    <t>Sri P.Jagga Rao,</t>
  </si>
  <si>
    <t>Sri P.Jagga Rao</t>
  </si>
  <si>
    <t>Sri A.V.G.Jagannadha Rao,</t>
  </si>
  <si>
    <t>Sri A.V.G.Jagannadha Rao</t>
  </si>
  <si>
    <t>Sri Y.V.Mohan</t>
  </si>
  <si>
    <t>Sri K.Satyanaryana Murthy</t>
  </si>
  <si>
    <t>Sri V.Mohan Rao</t>
  </si>
  <si>
    <t>Sri P.N.V.Ramana</t>
  </si>
  <si>
    <t>AS / RAS amount
(Rs. in lakhs)</t>
  </si>
  <si>
    <t>AS / RAS (Rs. In lakhs)</t>
  </si>
  <si>
    <t>Work Completed &amp; Final bill paid</t>
  </si>
  <si>
    <t>Transfer to Tribal Welfare Department</t>
  </si>
  <si>
    <t>Work Completed final bill to be paid</t>
  </si>
  <si>
    <t>Final bill paid</t>
  </si>
  <si>
    <t>Work completed &amp; Handed over</t>
  </si>
  <si>
    <t>Work Completed</t>
  </si>
  <si>
    <t>Work completed &amp; FB paid</t>
  </si>
  <si>
    <t>Completed &amp; FB paid</t>
  </si>
  <si>
    <t>Not taken up, as there is a new building exists.</t>
  </si>
  <si>
    <t>KDP</t>
  </si>
  <si>
    <t>Gross Expenditure
(Rs. In lakhs)</t>
  </si>
  <si>
    <t>Balance amount required 
(Rs. In lakhs)</t>
  </si>
  <si>
    <t xml:space="preserve">No. of works Sanctioned </t>
  </si>
  <si>
    <t>No.of Works Not taken</t>
  </si>
  <si>
    <t>Status of takenup works</t>
  </si>
  <si>
    <t xml:space="preserve">Final bill </t>
  </si>
  <si>
    <t xml:space="preserve">Building </t>
  </si>
  <si>
    <t>Paid</t>
  </si>
  <si>
    <t>Not paid</t>
  </si>
  <si>
    <t>Handed over</t>
  </si>
  <si>
    <t>Not Handed Over</t>
  </si>
  <si>
    <t xml:space="preserve"> Taken up by other dept</t>
  </si>
  <si>
    <t>RAS awaited or etc</t>
  </si>
  <si>
    <t xml:space="preserve">Total
(7+8+9) </t>
  </si>
  <si>
    <t xml:space="preserve">No.of Works taken up
 (6-10) </t>
  </si>
  <si>
    <t>ABSTRACT</t>
  </si>
  <si>
    <t>13.09.2008</t>
  </si>
  <si>
    <t>Dt:19.01.2016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</si>
</sst>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000"/>
    <numFmt numFmtId="181" formatCode="mm/dd/yy"/>
    <numFmt numFmtId="182" formatCode="m/d"/>
    <numFmt numFmtId="183" formatCode="00000"/>
    <numFmt numFmtId="184" formatCode="m/d/yy"/>
    <numFmt numFmtId="185" formatCode="0.00000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top" wrapText="1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top" wrapText="1"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2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1" fontId="11" fillId="32" borderId="0" xfId="0" applyNumberFormat="1" applyFont="1" applyFill="1" applyAlignment="1">
      <alignment vertical="center"/>
    </xf>
    <xf numFmtId="0" fontId="7" fillId="32" borderId="0" xfId="0" applyFont="1" applyFill="1" applyAlignment="1">
      <alignment/>
    </xf>
    <xf numFmtId="1" fontId="7" fillId="32" borderId="0" xfId="0" applyNumberFormat="1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horizontal="center"/>
    </xf>
    <xf numFmtId="2" fontId="7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vertical="center"/>
    </xf>
    <xf numFmtId="0" fontId="10" fillId="32" borderId="19" xfId="0" applyFont="1" applyFill="1" applyBorder="1" applyAlignment="1">
      <alignment horizontal="center" vertical="center" wrapText="1"/>
    </xf>
    <xf numFmtId="2" fontId="10" fillId="32" borderId="19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1" fontId="11" fillId="32" borderId="19" xfId="0" applyNumberFormat="1" applyFont="1" applyFill="1" applyBorder="1" applyAlignment="1">
      <alignment horizontal="center" vertical="center" wrapText="1"/>
    </xf>
    <xf numFmtId="1" fontId="11" fillId="32" borderId="19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vertical="center"/>
    </xf>
    <xf numFmtId="1" fontId="7" fillId="32" borderId="19" xfId="0" applyNumberFormat="1" applyFont="1" applyFill="1" applyBorder="1" applyAlignment="1">
      <alignment horizontal="center" vertical="center"/>
    </xf>
    <xf numFmtId="2" fontId="7" fillId="32" borderId="19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vertical="center" wrapText="1"/>
    </xf>
    <xf numFmtId="0" fontId="7" fillId="32" borderId="19" xfId="0" applyFont="1" applyFill="1" applyBorder="1" applyAlignment="1" quotePrefix="1">
      <alignment horizontal="center" vertical="center"/>
    </xf>
    <xf numFmtId="1" fontId="7" fillId="32" borderId="19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 quotePrefix="1">
      <alignment vertical="center"/>
    </xf>
    <xf numFmtId="0" fontId="7" fillId="32" borderId="19" xfId="0" applyFont="1" applyFill="1" applyBorder="1" applyAlignment="1">
      <alignment/>
    </xf>
    <xf numFmtId="0" fontId="7" fillId="32" borderId="19" xfId="0" applyFont="1" applyFill="1" applyBorder="1" applyAlignment="1" quotePrefix="1">
      <alignment horizontal="center"/>
    </xf>
    <xf numFmtId="0" fontId="7" fillId="32" borderId="19" xfId="0" applyFont="1" applyFill="1" applyBorder="1" applyAlignment="1">
      <alignment horizontal="justify" vertical="center" wrapText="1"/>
    </xf>
    <xf numFmtId="0" fontId="65" fillId="32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2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10" xfId="65" applyFont="1" applyFill="1" applyBorder="1" applyAlignment="1">
      <alignment horizontal="left" vertical="center" wrapText="1"/>
      <protection/>
    </xf>
    <xf numFmtId="0" fontId="16" fillId="0" borderId="10" xfId="66" applyFont="1" applyFill="1" applyBorder="1" applyAlignment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16" fillId="0" borderId="10" xfId="67" applyFont="1" applyFill="1" applyBorder="1" applyAlignment="1">
      <alignment horizontal="left" vertical="center" wrapText="1"/>
      <protection/>
    </xf>
    <xf numFmtId="0" fontId="7" fillId="0" borderId="10" xfId="67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justify" vertical="center" wrapText="1"/>
    </xf>
    <xf numFmtId="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2" fontId="3" fillId="0" borderId="19" xfId="0" applyNumberFormat="1" applyFont="1" applyFill="1" applyBorder="1" applyAlignment="1" quotePrefix="1">
      <alignment horizontal="center" vertical="center" wrapText="1"/>
    </xf>
    <xf numFmtId="0" fontId="22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center" vertical="top" wrapText="1"/>
    </xf>
    <xf numFmtId="2" fontId="14" fillId="0" borderId="19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4" fillId="0" borderId="19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16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16" fillId="32" borderId="10" xfId="69" applyFont="1" applyFill="1" applyBorder="1" applyAlignment="1">
      <alignment vertical="center" wrapText="1"/>
      <protection/>
    </xf>
    <xf numFmtId="2" fontId="16" fillId="32" borderId="10" xfId="69" applyNumberFormat="1" applyFont="1" applyFill="1" applyBorder="1" applyAlignment="1">
      <alignment horizontal="center" vertical="center" wrapText="1"/>
      <protection/>
    </xf>
    <xf numFmtId="2" fontId="16" fillId="32" borderId="10" xfId="68" applyNumberFormat="1" applyFont="1" applyFill="1" applyBorder="1" applyAlignment="1">
      <alignment horizontal="center" vertical="center" wrapText="1"/>
      <protection/>
    </xf>
    <xf numFmtId="0" fontId="16" fillId="32" borderId="10" xfId="68" applyFont="1" applyFill="1" applyBorder="1" applyAlignment="1">
      <alignment vertical="center" wrapText="1"/>
      <protection/>
    </xf>
    <xf numFmtId="2" fontId="16" fillId="32" borderId="10" xfId="68" applyNumberFormat="1" applyFont="1" applyFill="1" applyBorder="1" applyAlignment="1">
      <alignment vertical="center" wrapText="1"/>
      <protection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2" fontId="8" fillId="32" borderId="0" xfId="0" applyNumberFormat="1" applyFont="1" applyFill="1" applyBorder="1" applyAlignment="1">
      <alignment horizontal="center"/>
    </xf>
    <xf numFmtId="1" fontId="26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6" fillId="32" borderId="10" xfId="71" applyFont="1" applyFill="1" applyBorder="1" applyAlignment="1">
      <alignment horizontal="center" vertical="center" wrapText="1"/>
      <protection/>
    </xf>
    <xf numFmtId="0" fontId="16" fillId="32" borderId="10" xfId="71" applyFont="1" applyFill="1" applyBorder="1" applyAlignment="1">
      <alignment vertical="center" wrapText="1"/>
      <protection/>
    </xf>
    <xf numFmtId="0" fontId="10" fillId="32" borderId="10" xfId="71" applyFont="1" applyFill="1" applyBorder="1" applyAlignment="1">
      <alignment horizontal="center" vertical="center" wrapText="1"/>
      <protection/>
    </xf>
    <xf numFmtId="0" fontId="16" fillId="32" borderId="10" xfId="0" applyNumberFormat="1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horizontal="center"/>
    </xf>
    <xf numFmtId="0" fontId="27" fillId="32" borderId="0" xfId="54" applyFont="1" applyFill="1" applyBorder="1" applyAlignment="1" applyProtection="1">
      <alignment horizontal="center" vertical="top"/>
      <protection/>
    </xf>
    <xf numFmtId="0" fontId="7" fillId="32" borderId="0" xfId="54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>
      <alignment/>
    </xf>
    <xf numFmtId="2" fontId="7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 horizontal="center"/>
    </xf>
    <xf numFmtId="0" fontId="1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/>
    </xf>
    <xf numFmtId="0" fontId="16" fillId="32" borderId="10" xfId="0" applyFont="1" applyFill="1" applyBorder="1" applyAlignment="1" quotePrefix="1">
      <alignment vertical="center" wrapText="1"/>
    </xf>
    <xf numFmtId="0" fontId="10" fillId="32" borderId="10" xfId="0" applyFont="1" applyFill="1" applyBorder="1" applyAlignment="1" quotePrefix="1">
      <alignment vertical="center" wrapText="1"/>
    </xf>
    <xf numFmtId="2" fontId="16" fillId="32" borderId="10" xfId="61" applyNumberFormat="1" applyFont="1" applyFill="1" applyBorder="1" applyAlignment="1">
      <alignment vertical="center" wrapText="1"/>
      <protection/>
    </xf>
    <xf numFmtId="0" fontId="16" fillId="32" borderId="10" xfId="61" applyFont="1" applyFill="1" applyBorder="1" applyAlignment="1">
      <alignment vertical="center" wrapText="1"/>
      <protection/>
    </xf>
    <xf numFmtId="14" fontId="16" fillId="32" borderId="10" xfId="0" applyNumberFormat="1" applyFont="1" applyFill="1" applyBorder="1" applyAlignment="1">
      <alignment vertical="center" wrapText="1"/>
    </xf>
    <xf numFmtId="2" fontId="16" fillId="32" borderId="10" xfId="69" applyNumberFormat="1" applyFont="1" applyFill="1" applyBorder="1" applyAlignment="1">
      <alignment vertical="center" wrapText="1"/>
      <protection/>
    </xf>
    <xf numFmtId="16" fontId="16" fillId="32" borderId="10" xfId="0" applyNumberFormat="1" applyFont="1" applyFill="1" applyBorder="1" applyAlignment="1">
      <alignment vertical="center" wrapText="1"/>
    </xf>
    <xf numFmtId="0" fontId="16" fillId="32" borderId="10" xfId="69" applyFont="1" applyFill="1" applyBorder="1" applyAlignment="1" quotePrefix="1">
      <alignment vertical="center" wrapText="1"/>
      <protection/>
    </xf>
    <xf numFmtId="2" fontId="10" fillId="32" borderId="10" xfId="69" applyNumberFormat="1" applyFont="1" applyFill="1" applyBorder="1" applyAlignment="1" quotePrefix="1">
      <alignment vertical="center" wrapText="1"/>
      <protection/>
    </xf>
    <xf numFmtId="2" fontId="16" fillId="32" borderId="10" xfId="69" applyNumberFormat="1" applyFont="1" applyFill="1" applyBorder="1" applyAlignment="1" quotePrefix="1">
      <alignment vertical="center" wrapText="1"/>
      <protection/>
    </xf>
    <xf numFmtId="0" fontId="16" fillId="32" borderId="10" xfId="70" applyFont="1" applyFill="1" applyBorder="1" applyAlignment="1">
      <alignment vertical="center" wrapText="1"/>
      <protection/>
    </xf>
    <xf numFmtId="49" fontId="16" fillId="32" borderId="10" xfId="0" applyNumberFormat="1" applyFont="1" applyFill="1" applyBorder="1" applyAlignment="1">
      <alignment vertical="center" wrapText="1"/>
    </xf>
    <xf numFmtId="1" fontId="16" fillId="32" borderId="10" xfId="68" applyNumberFormat="1" applyFont="1" applyFill="1" applyBorder="1" applyAlignment="1">
      <alignment vertical="center" wrapText="1"/>
      <protection/>
    </xf>
    <xf numFmtId="2" fontId="10" fillId="32" borderId="10" xfId="0" applyNumberFormat="1" applyFont="1" applyFill="1" applyBorder="1" applyAlignment="1" quotePrefix="1">
      <alignment vertical="center" wrapText="1"/>
    </xf>
    <xf numFmtId="2" fontId="16" fillId="32" borderId="10" xfId="61" applyNumberFormat="1" applyFont="1" applyFill="1" applyBorder="1" applyAlignment="1">
      <alignment horizontal="center" vertical="center" wrapText="1"/>
      <protection/>
    </xf>
    <xf numFmtId="0" fontId="26" fillId="32" borderId="22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/>
    </xf>
    <xf numFmtId="1" fontId="8" fillId="32" borderId="23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2" fontId="7" fillId="32" borderId="2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/>
    </xf>
    <xf numFmtId="0" fontId="16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8" fillId="32" borderId="20" xfId="0" applyFont="1" applyFill="1" applyBorder="1" applyAlignment="1">
      <alignment horizontal="center" vertical="center" wrapText="1"/>
    </xf>
    <xf numFmtId="2" fontId="8" fillId="32" borderId="20" xfId="0" applyNumberFormat="1" applyFont="1" applyFill="1" applyBorder="1" applyAlignment="1">
      <alignment horizontal="center" vertical="center" wrapText="1"/>
    </xf>
    <xf numFmtId="1" fontId="8" fillId="32" borderId="20" xfId="0" applyNumberFormat="1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vertical="center" wrapText="1"/>
    </xf>
    <xf numFmtId="2" fontId="16" fillId="32" borderId="20" xfId="0" applyNumberFormat="1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left" vertical="center" wrapText="1"/>
    </xf>
    <xf numFmtId="0" fontId="16" fillId="32" borderId="20" xfId="0" applyFont="1" applyFill="1" applyBorder="1" applyAlignment="1">
      <alignment vertical="center"/>
    </xf>
    <xf numFmtId="2" fontId="16" fillId="32" borderId="20" xfId="0" applyNumberFormat="1" applyFont="1" applyFill="1" applyBorder="1" applyAlignment="1">
      <alignment horizontal="center" vertical="center"/>
    </xf>
    <xf numFmtId="2" fontId="16" fillId="32" borderId="21" xfId="0" applyNumberFormat="1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left" vertical="center" wrapText="1"/>
    </xf>
    <xf numFmtId="2" fontId="7" fillId="32" borderId="2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 quotePrefix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2" fontId="26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 quotePrefix="1">
      <alignment vertical="center" wrapText="1"/>
    </xf>
    <xf numFmtId="0" fontId="16" fillId="32" borderId="10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vertical="center" wrapText="1"/>
    </xf>
    <xf numFmtId="1" fontId="16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7" fillId="32" borderId="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66" fillId="32" borderId="10" xfId="0" applyNumberFormat="1" applyFont="1" applyFill="1" applyBorder="1" applyAlignment="1">
      <alignment vertical="center" wrapText="1"/>
    </xf>
    <xf numFmtId="0" fontId="66" fillId="32" borderId="10" xfId="0" applyFont="1" applyFill="1" applyBorder="1" applyAlignment="1">
      <alignment vertical="center" wrapText="1"/>
    </xf>
    <xf numFmtId="0" fontId="66" fillId="32" borderId="10" xfId="0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32" borderId="1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/>
    </xf>
    <xf numFmtId="0" fontId="14" fillId="0" borderId="2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21" xfId="0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26" xfId="0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/>
    </xf>
    <xf numFmtId="0" fontId="16" fillId="0" borderId="26" xfId="0" applyFont="1" applyFill="1" applyBorder="1" applyAlignment="1" quotePrefix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71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horizontal="center"/>
    </xf>
    <xf numFmtId="0" fontId="7" fillId="0" borderId="0" xfId="54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7" fillId="0" borderId="10" xfId="54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vertical="center" wrapText="1"/>
      <protection/>
    </xf>
    <xf numFmtId="2" fontId="16" fillId="0" borderId="10" xfId="69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16" fillId="0" borderId="10" xfId="61" applyFont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2" fontId="16" fillId="0" borderId="10" xfId="61" applyNumberFormat="1" applyFont="1" applyBorder="1" applyAlignment="1">
      <alignment horizontal="center" vertical="center" wrapText="1"/>
      <protection/>
    </xf>
    <xf numFmtId="0" fontId="16" fillId="0" borderId="10" xfId="61" applyFont="1" applyBorder="1" applyAlignment="1">
      <alignment horizontal="center" vertical="center" wrapText="1"/>
      <protection/>
    </xf>
    <xf numFmtId="2" fontId="16" fillId="0" borderId="2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8" fillId="32" borderId="10" xfId="64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2" borderId="28" xfId="64" applyFont="1" applyFill="1" applyBorder="1" applyAlignment="1">
      <alignment horizontal="center" vertical="center" wrapText="1"/>
      <protection/>
    </xf>
    <xf numFmtId="0" fontId="8" fillId="32" borderId="29" xfId="64" applyFont="1" applyFill="1" applyBorder="1" applyAlignment="1">
      <alignment horizontal="center" vertical="center" wrapText="1"/>
      <protection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 quotePrefix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 quotePrefix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32" borderId="26" xfId="64" applyFont="1" applyFill="1" applyBorder="1" applyAlignment="1">
      <alignment horizontal="center" vertical="center" wrapText="1"/>
      <protection/>
    </xf>
    <xf numFmtId="0" fontId="8" fillId="32" borderId="30" xfId="64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2" fontId="10" fillId="0" borderId="0" xfId="0" applyNumberFormat="1" applyFont="1" applyFill="1" applyAlignment="1">
      <alignment/>
    </xf>
    <xf numFmtId="0" fontId="16" fillId="0" borderId="27" xfId="0" applyFont="1" applyFill="1" applyBorder="1" applyAlignment="1" quotePrefix="1">
      <alignment horizontal="center" vertical="center" wrapText="1"/>
    </xf>
    <xf numFmtId="0" fontId="8" fillId="32" borderId="10" xfId="64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2" fontId="16" fillId="0" borderId="3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2" borderId="31" xfId="64" applyFont="1" applyFill="1" applyBorder="1" applyAlignment="1">
      <alignment horizontal="center" vertical="center" wrapText="1"/>
      <protection/>
    </xf>
    <xf numFmtId="0" fontId="8" fillId="32" borderId="33" xfId="64" applyFont="1" applyFill="1" applyBorder="1" applyAlignment="1">
      <alignment horizontal="center" vertical="center" wrapText="1"/>
      <protection/>
    </xf>
    <xf numFmtId="0" fontId="10" fillId="0" borderId="3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32" borderId="26" xfId="64" applyFont="1" applyFill="1" applyBorder="1" applyAlignment="1">
      <alignment horizontal="center" vertical="center" wrapText="1"/>
      <protection/>
    </xf>
    <xf numFmtId="0" fontId="8" fillId="32" borderId="10" xfId="64" applyFont="1" applyFill="1" applyBorder="1" applyAlignment="1">
      <alignment horizontal="center" vertical="center" wrapText="1"/>
      <protection/>
    </xf>
    <xf numFmtId="0" fontId="8" fillId="32" borderId="30" xfId="64" applyFont="1" applyFill="1" applyBorder="1" applyAlignment="1">
      <alignment horizontal="center" vertical="center" wrapText="1"/>
      <protection/>
    </xf>
    <xf numFmtId="0" fontId="8" fillId="32" borderId="27" xfId="64" applyFont="1" applyFill="1" applyBorder="1" applyAlignment="1">
      <alignment horizontal="center" vertical="center" wrapText="1"/>
      <protection/>
    </xf>
    <xf numFmtId="0" fontId="8" fillId="32" borderId="28" xfId="64" applyFont="1" applyFill="1" applyBorder="1" applyAlignment="1">
      <alignment horizontal="center" vertical="center" wrapText="1"/>
      <protection/>
    </xf>
    <xf numFmtId="0" fontId="8" fillId="32" borderId="29" xfId="64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/>
    </xf>
    <xf numFmtId="0" fontId="13" fillId="0" borderId="22" xfId="58" applyFont="1" applyFill="1" applyBorder="1" applyAlignment="1">
      <alignment horizontal="center" vertical="center" wrapText="1"/>
      <protection/>
    </xf>
    <xf numFmtId="0" fontId="13" fillId="0" borderId="27" xfId="58" applyFont="1" applyFill="1" applyBorder="1" applyAlignment="1">
      <alignment horizontal="center" vertical="center" wrapText="1"/>
      <protection/>
    </xf>
    <xf numFmtId="0" fontId="13" fillId="0" borderId="21" xfId="58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7" fillId="32" borderId="19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center" wrapText="1"/>
    </xf>
    <xf numFmtId="1" fontId="7" fillId="32" borderId="19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9" fillId="32" borderId="34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26" fillId="32" borderId="31" xfId="0" applyFont="1" applyFill="1" applyBorder="1" applyAlignment="1">
      <alignment horizontal="center" vertical="center" wrapText="1"/>
    </xf>
    <xf numFmtId="0" fontId="26" fillId="32" borderId="33" xfId="0" applyFont="1" applyFill="1" applyBorder="1" applyAlignment="1">
      <alignment horizontal="center" vertical="center" wrapText="1"/>
    </xf>
    <xf numFmtId="2" fontId="26" fillId="32" borderId="10" xfId="0" applyNumberFormat="1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vertical="center" wrapText="1"/>
    </xf>
    <xf numFmtId="0" fontId="16" fillId="32" borderId="32" xfId="0" applyFont="1" applyFill="1" applyBorder="1" applyAlignment="1">
      <alignment vertical="center" wrapText="1"/>
    </xf>
    <xf numFmtId="0" fontId="16" fillId="32" borderId="33" xfId="0" applyFont="1" applyFill="1" applyBorder="1" applyAlignment="1">
      <alignment vertical="center" wrapText="1"/>
    </xf>
    <xf numFmtId="2" fontId="16" fillId="32" borderId="31" xfId="0" applyNumberFormat="1" applyFont="1" applyFill="1" applyBorder="1" applyAlignment="1" quotePrefix="1">
      <alignment horizontal="center" vertical="center" wrapText="1"/>
    </xf>
    <xf numFmtId="2" fontId="16" fillId="32" borderId="32" xfId="0" applyNumberFormat="1" applyFont="1" applyFill="1" applyBorder="1" applyAlignment="1" quotePrefix="1">
      <alignment horizontal="center" vertical="center" wrapText="1"/>
    </xf>
    <xf numFmtId="2" fontId="16" fillId="32" borderId="33" xfId="0" applyNumberFormat="1" applyFont="1" applyFill="1" applyBorder="1" applyAlignment="1" quotePrefix="1">
      <alignment horizontal="center" vertical="center" wrapText="1"/>
    </xf>
    <xf numFmtId="2" fontId="10" fillId="32" borderId="10" xfId="0" applyNumberFormat="1" applyFont="1" applyFill="1" applyBorder="1" applyAlignment="1">
      <alignment vertical="center" wrapText="1"/>
    </xf>
    <xf numFmtId="2" fontId="16" fillId="32" borderId="31" xfId="0" applyNumberFormat="1" applyFont="1" applyFill="1" applyBorder="1" applyAlignment="1" quotePrefix="1">
      <alignment vertical="center" wrapText="1"/>
    </xf>
    <xf numFmtId="2" fontId="16" fillId="32" borderId="32" xfId="0" applyNumberFormat="1" applyFont="1" applyFill="1" applyBorder="1" applyAlignment="1" quotePrefix="1">
      <alignment vertical="center" wrapText="1"/>
    </xf>
    <xf numFmtId="2" fontId="16" fillId="32" borderId="33" xfId="0" applyNumberFormat="1" applyFont="1" applyFill="1" applyBorder="1" applyAlignment="1" quotePrefix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rmal_CEMONC in A.P" xfId="65"/>
    <cellStyle name="Normal_med_ins_dh1" xfId="66"/>
    <cellStyle name="Normal_Medl Instts under all HODs" xfId="67"/>
    <cellStyle name="Normal_Progress for November, 2008" xfId="68"/>
    <cellStyle name="Normal_PROGRESS REPORT-NEW PROFORMA" xfId="69"/>
    <cellStyle name="Normal_Sheet1" xfId="70"/>
    <cellStyle name="Normal_Sub-Divn.works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RHM%20Works%20%2024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.p"/>
      <sheetName val="Abs"/>
      <sheetName val="CEMONC"/>
      <sheetName val="BWH"/>
      <sheetName val="other work"/>
      <sheetName val="NRHM-incomplete PHCs"/>
      <sheetName val="ABS 271 Sub."/>
      <sheetName val="271 SC"/>
      <sheetName val="NRHM Action plan"/>
    </sheetNames>
    <sheetDataSet>
      <sheetData sheetId="7">
        <row r="232">
          <cell r="K232">
            <v>36.86000000000001</v>
          </cell>
        </row>
        <row r="319">
          <cell r="K319">
            <v>43.839999999999996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Local%20Settings/Temp/Temporary%20Directory%208%20for%20Review%20meeting%20on%2011.02.zip/Review%20meeting%20on%2011.02.2010/SCHEMES/progress%20report%206%20schemes%20on%2020-02-2010(Vi)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3.00390625" style="23" customWidth="1"/>
    <col min="2" max="2" width="24.140625" style="23" customWidth="1"/>
    <col min="3" max="3" width="24.8515625" style="23" customWidth="1"/>
    <col min="4" max="16384" width="9.140625" style="23" customWidth="1"/>
  </cols>
  <sheetData>
    <row r="1" spans="5:6" ht="13.5" thickBot="1">
      <c r="E1" s="396" t="s">
        <v>770</v>
      </c>
      <c r="F1" s="396"/>
    </row>
    <row r="2" spans="1:6" ht="38.25" customHeight="1" thickTop="1">
      <c r="A2" s="24"/>
      <c r="B2" s="25"/>
      <c r="C2" s="25"/>
      <c r="D2" s="25"/>
      <c r="E2" s="25"/>
      <c r="F2" s="26"/>
    </row>
    <row r="3" spans="1:6" ht="12.75">
      <c r="A3" s="27"/>
      <c r="B3" s="28"/>
      <c r="C3" s="28"/>
      <c r="D3" s="28"/>
      <c r="E3" s="28"/>
      <c r="F3" s="29"/>
    </row>
    <row r="4" spans="1:6" ht="12.75">
      <c r="A4" s="27"/>
      <c r="B4" s="28"/>
      <c r="C4" s="28"/>
      <c r="D4" s="28"/>
      <c r="E4" s="28"/>
      <c r="F4" s="29"/>
    </row>
    <row r="5" spans="1:6" ht="12.75">
      <c r="A5" s="27"/>
      <c r="B5" s="28"/>
      <c r="C5" s="28"/>
      <c r="D5" s="28"/>
      <c r="E5" s="28"/>
      <c r="F5" s="29"/>
    </row>
    <row r="6" spans="1:6" ht="12.75">
      <c r="A6" s="27"/>
      <c r="B6" s="28"/>
      <c r="C6" s="28"/>
      <c r="D6" s="28"/>
      <c r="E6" s="28"/>
      <c r="F6" s="29"/>
    </row>
    <row r="7" spans="1:6" ht="12.75">
      <c r="A7" s="27"/>
      <c r="B7" s="28"/>
      <c r="C7" s="28"/>
      <c r="D7" s="28"/>
      <c r="E7" s="28"/>
      <c r="F7" s="29"/>
    </row>
    <row r="8" spans="1:6" ht="12.75">
      <c r="A8" s="27"/>
      <c r="B8" s="28"/>
      <c r="C8" s="28"/>
      <c r="D8" s="28"/>
      <c r="E8" s="28"/>
      <c r="F8" s="29"/>
    </row>
    <row r="9" spans="1:6" ht="12.75">
      <c r="A9" s="27"/>
      <c r="B9" s="28"/>
      <c r="C9" s="28"/>
      <c r="D9" s="28"/>
      <c r="E9" s="28"/>
      <c r="F9" s="29"/>
    </row>
    <row r="10" spans="1:6" ht="12.75">
      <c r="A10" s="27"/>
      <c r="B10" s="28"/>
      <c r="C10" s="28"/>
      <c r="D10" s="28"/>
      <c r="E10" s="28"/>
      <c r="F10" s="29"/>
    </row>
    <row r="11" spans="1:6" ht="12.75">
      <c r="A11" s="27"/>
      <c r="B11" s="28"/>
      <c r="C11" s="28"/>
      <c r="D11" s="28"/>
      <c r="E11" s="28"/>
      <c r="F11" s="29"/>
    </row>
    <row r="12" spans="1:6" ht="12.75">
      <c r="A12" s="27"/>
      <c r="B12" s="28"/>
      <c r="C12" s="28"/>
      <c r="D12" s="28"/>
      <c r="E12" s="28"/>
      <c r="F12" s="29"/>
    </row>
    <row r="13" spans="1:6" ht="12.75">
      <c r="A13" s="27"/>
      <c r="B13" s="28"/>
      <c r="C13" s="28"/>
      <c r="D13" s="28"/>
      <c r="E13" s="28"/>
      <c r="F13" s="29"/>
    </row>
    <row r="14" spans="1:6" ht="105" customHeight="1">
      <c r="A14" s="397" t="s">
        <v>768</v>
      </c>
      <c r="B14" s="398"/>
      <c r="C14" s="398"/>
      <c r="D14" s="398"/>
      <c r="E14" s="398"/>
      <c r="F14" s="399"/>
    </row>
    <row r="15" spans="1:6" ht="12.75">
      <c r="A15" s="27"/>
      <c r="B15" s="28"/>
      <c r="C15" s="28"/>
      <c r="D15" s="28"/>
      <c r="E15" s="28"/>
      <c r="F15" s="29"/>
    </row>
    <row r="16" spans="1:6" ht="12.75">
      <c r="A16" s="27"/>
      <c r="B16" s="28"/>
      <c r="C16" s="28"/>
      <c r="D16" s="28"/>
      <c r="E16" s="28"/>
      <c r="F16" s="29"/>
    </row>
    <row r="17" spans="1:6" ht="12.75">
      <c r="A17" s="27"/>
      <c r="B17" s="28"/>
      <c r="C17" s="28"/>
      <c r="D17" s="28"/>
      <c r="E17" s="28"/>
      <c r="F17" s="29"/>
    </row>
    <row r="18" spans="1:6" ht="12.75">
      <c r="A18" s="27"/>
      <c r="B18" s="28"/>
      <c r="C18" s="28"/>
      <c r="D18" s="28"/>
      <c r="E18" s="28"/>
      <c r="F18" s="29"/>
    </row>
    <row r="19" spans="1:6" ht="12.75">
      <c r="A19" s="27"/>
      <c r="B19" s="28"/>
      <c r="C19" s="28"/>
      <c r="D19" s="28"/>
      <c r="E19" s="28"/>
      <c r="F19" s="29"/>
    </row>
    <row r="20" spans="1:6" ht="12.75">
      <c r="A20" s="27"/>
      <c r="B20" s="28"/>
      <c r="C20" s="28"/>
      <c r="D20" s="28"/>
      <c r="E20" s="28"/>
      <c r="F20" s="29"/>
    </row>
    <row r="21" spans="1:6" ht="12.75">
      <c r="A21" s="27"/>
      <c r="B21" s="28"/>
      <c r="C21" s="28"/>
      <c r="D21" s="28"/>
      <c r="E21" s="28"/>
      <c r="F21" s="29"/>
    </row>
    <row r="22" spans="1:6" ht="12.75">
      <c r="A22" s="27"/>
      <c r="B22" s="28"/>
      <c r="C22" s="28"/>
      <c r="D22" s="28"/>
      <c r="E22" s="28"/>
      <c r="F22" s="29"/>
    </row>
    <row r="23" spans="1:6" ht="12.75">
      <c r="A23" s="27"/>
      <c r="B23" s="28"/>
      <c r="C23" s="28"/>
      <c r="D23" s="28"/>
      <c r="E23" s="28"/>
      <c r="F23" s="29"/>
    </row>
    <row r="24" spans="1:6" ht="12.75">
      <c r="A24" s="27"/>
      <c r="B24" s="28"/>
      <c r="C24" s="28"/>
      <c r="D24" s="28"/>
      <c r="E24" s="28"/>
      <c r="F24" s="29"/>
    </row>
    <row r="25" spans="1:6" ht="12.75">
      <c r="A25" s="27"/>
      <c r="B25" s="28"/>
      <c r="C25" s="28"/>
      <c r="D25" s="28"/>
      <c r="E25" s="28"/>
      <c r="F25" s="29"/>
    </row>
    <row r="26" spans="1:6" ht="12.75">
      <c r="A26" s="27"/>
      <c r="B26" s="28"/>
      <c r="C26" s="28"/>
      <c r="D26" s="28"/>
      <c r="E26" s="28"/>
      <c r="F26" s="29"/>
    </row>
    <row r="27" spans="1:6" ht="12.75">
      <c r="A27" s="27"/>
      <c r="B27" s="28"/>
      <c r="C27" s="28"/>
      <c r="D27" s="28"/>
      <c r="E27" s="28"/>
      <c r="F27" s="29"/>
    </row>
    <row r="28" spans="1:6" ht="13.5" thickBot="1">
      <c r="A28" s="30"/>
      <c r="B28" s="31"/>
      <c r="C28" s="31"/>
      <c r="D28" s="31"/>
      <c r="E28" s="31"/>
      <c r="F28" s="32"/>
    </row>
    <row r="29" ht="13.5" thickTop="1"/>
  </sheetData>
  <sheetProtection/>
  <mergeCells count="2">
    <mergeCell ref="E1:F1"/>
    <mergeCell ref="A14:F1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85" zoomScaleSheetLayoutView="85" workbookViewId="0" topLeftCell="A1">
      <pane ySplit="4" topLeftCell="A5" activePane="bottomLeft" state="frozen"/>
      <selection pane="topLeft" activeCell="A1" sqref="A1"/>
      <selection pane="bottomLeft" activeCell="AA6" sqref="AA6"/>
    </sheetView>
  </sheetViews>
  <sheetFormatPr defaultColWidth="9.140625" defaultRowHeight="12.75"/>
  <cols>
    <col min="1" max="1" width="5.8515625" style="293" customWidth="1"/>
    <col min="2" max="2" width="20.28125" style="293" customWidth="1"/>
    <col min="3" max="3" width="15.57421875" style="293" customWidth="1"/>
    <col min="4" max="4" width="8.28125" style="293" customWidth="1"/>
    <col min="5" max="7" width="11.140625" style="293" customWidth="1"/>
    <col min="8" max="8" width="9.00390625" style="293" customWidth="1"/>
    <col min="9" max="9" width="9.421875" style="293" customWidth="1"/>
    <col min="10" max="10" width="11.140625" style="292" customWidth="1"/>
    <col min="11" max="11" width="11.7109375" style="292" hidden="1" customWidth="1"/>
    <col min="12" max="20" width="0" style="293" hidden="1" customWidth="1"/>
    <col min="21" max="16384" width="9.140625" style="293" customWidth="1"/>
  </cols>
  <sheetData>
    <row r="1" spans="1:23" ht="15">
      <c r="A1" s="438" t="s">
        <v>1173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</row>
    <row r="2" spans="1:23" ht="29.25" customHeight="1">
      <c r="A2" s="458" t="s">
        <v>1186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</row>
    <row r="3" spans="1:23" s="111" customFormat="1" ht="27.75" customHeight="1">
      <c r="A3" s="425" t="s">
        <v>27</v>
      </c>
      <c r="B3" s="425" t="s">
        <v>1098</v>
      </c>
      <c r="C3" s="425" t="s">
        <v>1174</v>
      </c>
      <c r="D3" s="425" t="s">
        <v>687</v>
      </c>
      <c r="E3" s="457" t="s">
        <v>1166</v>
      </c>
      <c r="F3" s="457"/>
      <c r="G3" s="457"/>
      <c r="H3" s="457"/>
      <c r="I3" s="457"/>
      <c r="J3" s="457"/>
      <c r="K3" s="428" t="s">
        <v>1168</v>
      </c>
      <c r="L3" s="457"/>
      <c r="M3" s="457"/>
      <c r="U3" s="456" t="s">
        <v>1168</v>
      </c>
      <c r="V3" s="457"/>
      <c r="W3" s="457"/>
    </row>
    <row r="4" spans="1:23" s="111" customFormat="1" ht="38.25">
      <c r="A4" s="425"/>
      <c r="B4" s="425"/>
      <c r="C4" s="425"/>
      <c r="D4" s="425"/>
      <c r="E4" s="1" t="s">
        <v>276</v>
      </c>
      <c r="F4" s="1" t="s">
        <v>1175</v>
      </c>
      <c r="G4" s="1" t="s">
        <v>688</v>
      </c>
      <c r="H4" s="1" t="s">
        <v>1165</v>
      </c>
      <c r="I4" s="1" t="s">
        <v>1176</v>
      </c>
      <c r="J4" s="1" t="s">
        <v>1104</v>
      </c>
      <c r="K4" s="309" t="s">
        <v>1170</v>
      </c>
      <c r="L4" s="305" t="s">
        <v>1171</v>
      </c>
      <c r="M4" s="305" t="s">
        <v>1172</v>
      </c>
      <c r="U4" s="318" t="s">
        <v>1187</v>
      </c>
      <c r="V4" s="305" t="s">
        <v>1172</v>
      </c>
      <c r="W4" s="305" t="s">
        <v>1188</v>
      </c>
    </row>
    <row r="5" spans="1:23" s="111" customFormat="1" ht="27.75" customHeight="1">
      <c r="A5" s="1"/>
      <c r="B5" s="108" t="s">
        <v>1177</v>
      </c>
      <c r="C5" s="1"/>
      <c r="D5" s="1"/>
      <c r="E5" s="1"/>
      <c r="F5" s="1"/>
      <c r="G5" s="1"/>
      <c r="H5" s="1"/>
      <c r="I5" s="1"/>
      <c r="J5" s="1"/>
      <c r="K5" s="309"/>
      <c r="L5" s="305"/>
      <c r="M5" s="305"/>
      <c r="U5" s="319"/>
      <c r="V5" s="317"/>
      <c r="W5" s="317"/>
    </row>
    <row r="6" spans="1:23" s="313" customFormat="1" ht="23.25" customHeight="1">
      <c r="A6" s="104">
        <v>1</v>
      </c>
      <c r="B6" s="105" t="s">
        <v>1178</v>
      </c>
      <c r="C6" s="106">
        <v>2439</v>
      </c>
      <c r="D6" s="104">
        <v>271</v>
      </c>
      <c r="E6" s="310">
        <v>258</v>
      </c>
      <c r="F6" s="310"/>
      <c r="G6" s="310">
        <v>8</v>
      </c>
      <c r="H6" s="311"/>
      <c r="I6" s="311"/>
      <c r="J6" s="310">
        <v>5</v>
      </c>
      <c r="K6" s="312">
        <v>2</v>
      </c>
      <c r="L6" s="311">
        <v>1</v>
      </c>
      <c r="M6" s="311">
        <v>2</v>
      </c>
      <c r="U6" s="320">
        <v>3</v>
      </c>
      <c r="V6" s="310">
        <v>2</v>
      </c>
      <c r="W6" s="310"/>
    </row>
    <row r="7" spans="1:23" s="313" customFormat="1" ht="23.25" customHeight="1">
      <c r="A7" s="104">
        <f>A6+1</f>
        <v>2</v>
      </c>
      <c r="B7" s="105" t="s">
        <v>1179</v>
      </c>
      <c r="C7" s="311"/>
      <c r="D7" s="311"/>
      <c r="E7" s="310"/>
      <c r="F7" s="310"/>
      <c r="G7" s="310"/>
      <c r="H7" s="311"/>
      <c r="I7" s="311"/>
      <c r="J7" s="104"/>
      <c r="K7" s="314"/>
      <c r="L7" s="311"/>
      <c r="M7" s="311"/>
      <c r="U7" s="320"/>
      <c r="V7" s="310"/>
      <c r="W7" s="310"/>
    </row>
    <row r="8" spans="1:23" s="313" customFormat="1" ht="18" customHeight="1">
      <c r="A8" s="104"/>
      <c r="B8" s="105" t="s">
        <v>1182</v>
      </c>
      <c r="C8" s="261">
        <v>3132</v>
      </c>
      <c r="D8" s="307">
        <v>348</v>
      </c>
      <c r="E8" s="310">
        <v>249</v>
      </c>
      <c r="F8" s="310">
        <v>11</v>
      </c>
      <c r="G8" s="104">
        <v>7</v>
      </c>
      <c r="H8" s="104">
        <v>22</v>
      </c>
      <c r="I8" s="104">
        <v>4</v>
      </c>
      <c r="J8" s="104">
        <v>55</v>
      </c>
      <c r="K8" s="308">
        <v>27</v>
      </c>
      <c r="L8" s="306">
        <v>22</v>
      </c>
      <c r="M8" s="306">
        <v>12</v>
      </c>
      <c r="U8" s="320">
        <v>32</v>
      </c>
      <c r="V8" s="310">
        <v>7</v>
      </c>
      <c r="W8" s="310">
        <v>16</v>
      </c>
    </row>
    <row r="9" spans="1:23" s="313" customFormat="1" ht="14.25">
      <c r="A9" s="104"/>
      <c r="B9" s="124"/>
      <c r="C9" s="106"/>
      <c r="D9" s="104"/>
      <c r="E9" s="310"/>
      <c r="F9" s="310"/>
      <c r="G9" s="310"/>
      <c r="H9" s="104"/>
      <c r="I9" s="104"/>
      <c r="J9" s="310"/>
      <c r="K9" s="312"/>
      <c r="L9" s="311"/>
      <c r="M9" s="311"/>
      <c r="U9" s="320"/>
      <c r="V9" s="310"/>
      <c r="W9" s="310"/>
    </row>
    <row r="10" spans="1:23" s="313" customFormat="1" ht="15" customHeight="1">
      <c r="A10" s="104"/>
      <c r="B10" s="105" t="s">
        <v>1183</v>
      </c>
      <c r="C10" s="261">
        <v>251</v>
      </c>
      <c r="D10" s="307">
        <v>18</v>
      </c>
      <c r="E10" s="306"/>
      <c r="F10" s="310">
        <v>3</v>
      </c>
      <c r="G10" s="310"/>
      <c r="H10" s="310"/>
      <c r="I10" s="310">
        <v>4</v>
      </c>
      <c r="J10" s="310">
        <v>11</v>
      </c>
      <c r="K10" s="312"/>
      <c r="L10" s="311">
        <v>9</v>
      </c>
      <c r="M10" s="311">
        <v>2</v>
      </c>
      <c r="U10" s="320">
        <v>9</v>
      </c>
      <c r="V10" s="310">
        <v>2</v>
      </c>
      <c r="W10" s="310"/>
    </row>
    <row r="11" spans="1:23" s="313" customFormat="1" ht="23.25" customHeight="1">
      <c r="A11" s="104">
        <v>3</v>
      </c>
      <c r="B11" s="105" t="s">
        <v>1180</v>
      </c>
      <c r="C11" s="106"/>
      <c r="D11" s="104"/>
      <c r="E11" s="310"/>
      <c r="F11" s="310"/>
      <c r="G11" s="310"/>
      <c r="H11" s="104"/>
      <c r="I11" s="104"/>
      <c r="J11" s="104"/>
      <c r="K11" s="314"/>
      <c r="L11" s="311"/>
      <c r="M11" s="311"/>
      <c r="U11" s="320"/>
      <c r="V11" s="310"/>
      <c r="W11" s="310"/>
    </row>
    <row r="12" spans="1:23" s="313" customFormat="1" ht="15" customHeight="1">
      <c r="A12" s="104"/>
      <c r="B12" s="105" t="s">
        <v>1184</v>
      </c>
      <c r="C12" s="106">
        <v>1224</v>
      </c>
      <c r="D12" s="104">
        <v>136</v>
      </c>
      <c r="E12" s="310">
        <v>71</v>
      </c>
      <c r="F12" s="310">
        <v>15</v>
      </c>
      <c r="G12" s="310">
        <v>1</v>
      </c>
      <c r="H12" s="310">
        <v>10</v>
      </c>
      <c r="I12" s="310">
        <v>5</v>
      </c>
      <c r="J12" s="310">
        <v>34</v>
      </c>
      <c r="K12" s="312"/>
      <c r="L12" s="311"/>
      <c r="M12" s="311"/>
      <c r="U12" s="320">
        <v>21</v>
      </c>
      <c r="V12" s="310">
        <v>4</v>
      </c>
      <c r="W12" s="310">
        <v>9</v>
      </c>
    </row>
    <row r="13" spans="1:23" s="313" customFormat="1" ht="14.25">
      <c r="A13" s="104"/>
      <c r="B13" s="124"/>
      <c r="C13" s="106"/>
      <c r="D13" s="104"/>
      <c r="E13" s="310"/>
      <c r="F13" s="310"/>
      <c r="G13" s="310"/>
      <c r="H13" s="310"/>
      <c r="I13" s="310"/>
      <c r="J13" s="310"/>
      <c r="K13" s="312"/>
      <c r="L13" s="311"/>
      <c r="M13" s="310"/>
      <c r="U13" s="320"/>
      <c r="V13" s="310"/>
      <c r="W13" s="310"/>
    </row>
    <row r="14" spans="1:23" s="313" customFormat="1" ht="15.75" customHeight="1">
      <c r="A14" s="104"/>
      <c r="B14" s="105" t="s">
        <v>1185</v>
      </c>
      <c r="C14" s="106">
        <v>210</v>
      </c>
      <c r="D14" s="104">
        <v>15</v>
      </c>
      <c r="E14" s="310"/>
      <c r="F14" s="310">
        <v>1</v>
      </c>
      <c r="G14" s="310"/>
      <c r="H14" s="310"/>
      <c r="I14" s="310">
        <v>1</v>
      </c>
      <c r="J14" s="310">
        <v>13</v>
      </c>
      <c r="K14" s="312"/>
      <c r="L14" s="311"/>
      <c r="M14" s="311"/>
      <c r="U14" s="320">
        <v>6</v>
      </c>
      <c r="V14" s="310">
        <v>7</v>
      </c>
      <c r="W14" s="310"/>
    </row>
    <row r="15" spans="1:23" s="313" customFormat="1" ht="15">
      <c r="A15" s="104"/>
      <c r="B15" s="108" t="s">
        <v>1181</v>
      </c>
      <c r="C15" s="121">
        <f>SUM(C6:C14)</f>
        <v>7256</v>
      </c>
      <c r="D15" s="315">
        <f aca="true" t="shared" si="0" ref="D15:M15">SUM(D6:D14)</f>
        <v>788</v>
      </c>
      <c r="E15" s="315">
        <f t="shared" si="0"/>
        <v>578</v>
      </c>
      <c r="F15" s="315">
        <f t="shared" si="0"/>
        <v>30</v>
      </c>
      <c r="G15" s="315">
        <f t="shared" si="0"/>
        <v>16</v>
      </c>
      <c r="H15" s="315">
        <f t="shared" si="0"/>
        <v>32</v>
      </c>
      <c r="I15" s="315">
        <f t="shared" si="0"/>
        <v>14</v>
      </c>
      <c r="J15" s="315">
        <f t="shared" si="0"/>
        <v>118</v>
      </c>
      <c r="K15" s="316">
        <f t="shared" si="0"/>
        <v>29</v>
      </c>
      <c r="L15" s="315">
        <f t="shared" si="0"/>
        <v>32</v>
      </c>
      <c r="M15" s="315">
        <f t="shared" si="0"/>
        <v>16</v>
      </c>
      <c r="U15" s="315">
        <f>SUM(U6:U14)</f>
        <v>71</v>
      </c>
      <c r="V15" s="315">
        <f>SUM(V6:V14)</f>
        <v>22</v>
      </c>
      <c r="W15" s="315">
        <f>SUM(W6:W14)</f>
        <v>25</v>
      </c>
    </row>
  </sheetData>
  <sheetProtection/>
  <mergeCells count="9">
    <mergeCell ref="U3:W3"/>
    <mergeCell ref="A2:W2"/>
    <mergeCell ref="A1:W1"/>
    <mergeCell ref="A3:A4"/>
    <mergeCell ref="B3:B4"/>
    <mergeCell ref="C3:C4"/>
    <mergeCell ref="D3:D4"/>
    <mergeCell ref="E3:J3"/>
    <mergeCell ref="K3:M3"/>
  </mergeCells>
  <printOptions horizontalCentered="1"/>
  <pageMargins left="0.45" right="0.45" top="0.25" bottom="0.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1"/>
  <sheetViews>
    <sheetView zoomScaleSheetLayoutView="85" zoomScalePageLayoutView="0" workbookViewId="0" topLeftCell="A1">
      <pane ySplit="5" topLeftCell="A6" activePane="bottomLeft" state="frozen"/>
      <selection pane="topLeft" activeCell="E6" sqref="E6:H6"/>
      <selection pane="bottomLeft" activeCell="J9" sqref="J9"/>
    </sheetView>
  </sheetViews>
  <sheetFormatPr defaultColWidth="9.140625" defaultRowHeight="12.75"/>
  <cols>
    <col min="1" max="1" width="4.28125" style="111" customWidth="1"/>
    <col min="2" max="2" width="18.421875" style="111" customWidth="1"/>
    <col min="3" max="3" width="15.57421875" style="111" customWidth="1"/>
    <col min="4" max="4" width="9.00390625" style="111" customWidth="1"/>
    <col min="5" max="5" width="11.421875" style="111" customWidth="1"/>
    <col min="6" max="6" width="9.28125" style="111" customWidth="1"/>
    <col min="7" max="7" width="9.8515625" style="111" customWidth="1"/>
    <col min="8" max="8" width="8.28125" style="111" customWidth="1"/>
    <col min="9" max="9" width="7.57421875" style="111" customWidth="1"/>
    <col min="10" max="10" width="9.57421875" style="111" customWidth="1"/>
    <col min="11" max="11" width="11.57421875" style="111" customWidth="1"/>
    <col min="12" max="12" width="10.00390625" style="111" customWidth="1"/>
    <col min="13" max="13" width="13.421875" style="111" customWidth="1"/>
    <col min="14" max="14" width="10.57421875" style="111" hidden="1" customWidth="1"/>
    <col min="15" max="15" width="11.00390625" style="111" hidden="1" customWidth="1"/>
    <col min="16" max="17" width="9.140625" style="111" hidden="1" customWidth="1"/>
    <col min="18" max="18" width="13.140625" style="111" customWidth="1"/>
    <col min="19" max="16384" width="9.140625" style="111" customWidth="1"/>
  </cols>
  <sheetData>
    <row r="2" spans="1:13" ht="19.5">
      <c r="A2" s="424" t="s">
        <v>810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5" ht="18" customHeight="1">
      <c r="A4" s="460" t="s">
        <v>27</v>
      </c>
      <c r="B4" s="460" t="s">
        <v>1098</v>
      </c>
      <c r="C4" s="460" t="s">
        <v>384</v>
      </c>
      <c r="D4" s="460" t="s">
        <v>687</v>
      </c>
      <c r="E4" s="461" t="s">
        <v>385</v>
      </c>
      <c r="F4" s="461"/>
      <c r="G4" s="461"/>
      <c r="H4" s="461"/>
      <c r="I4" s="461"/>
      <c r="J4" s="461"/>
      <c r="K4" s="461"/>
      <c r="L4" s="460" t="s">
        <v>688</v>
      </c>
      <c r="M4" s="460" t="s">
        <v>392</v>
      </c>
      <c r="N4" s="459" t="s">
        <v>26</v>
      </c>
      <c r="O4" s="141"/>
    </row>
    <row r="5" spans="1:15" ht="51">
      <c r="A5" s="460"/>
      <c r="B5" s="460"/>
      <c r="C5" s="460"/>
      <c r="D5" s="460"/>
      <c r="E5" s="172" t="s">
        <v>386</v>
      </c>
      <c r="F5" s="172" t="s">
        <v>387</v>
      </c>
      <c r="G5" s="172" t="s">
        <v>388</v>
      </c>
      <c r="H5" s="172" t="s">
        <v>389</v>
      </c>
      <c r="I5" s="172" t="s">
        <v>390</v>
      </c>
      <c r="J5" s="172" t="s">
        <v>391</v>
      </c>
      <c r="K5" s="172" t="s">
        <v>276</v>
      </c>
      <c r="L5" s="460"/>
      <c r="M5" s="460"/>
      <c r="N5" s="459"/>
      <c r="O5" s="141"/>
    </row>
    <row r="6" spans="1:15" ht="12.75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  <c r="K6" s="171">
        <v>11</v>
      </c>
      <c r="L6" s="171">
        <v>12</v>
      </c>
      <c r="M6" s="171">
        <v>13</v>
      </c>
      <c r="N6" s="178">
        <v>14</v>
      </c>
      <c r="O6" s="179"/>
    </row>
    <row r="7" spans="1:18" s="183" customFormat="1" ht="24.75" customHeight="1">
      <c r="A7" s="173">
        <v>1</v>
      </c>
      <c r="B7" s="180" t="s">
        <v>45</v>
      </c>
      <c r="C7" s="174">
        <v>117</v>
      </c>
      <c r="D7" s="173">
        <v>13</v>
      </c>
      <c r="E7" s="175">
        <v>0</v>
      </c>
      <c r="F7" s="173">
        <v>0</v>
      </c>
      <c r="G7" s="173">
        <v>1</v>
      </c>
      <c r="H7" s="173">
        <v>0</v>
      </c>
      <c r="I7" s="173">
        <v>1</v>
      </c>
      <c r="J7" s="175">
        <v>8</v>
      </c>
      <c r="K7" s="175">
        <v>3</v>
      </c>
      <c r="L7" s="175">
        <v>0</v>
      </c>
      <c r="M7" s="176" t="e">
        <f>#REF!</f>
        <v>#REF!</v>
      </c>
      <c r="N7" s="181"/>
      <c r="O7" s="182">
        <v>13</v>
      </c>
      <c r="P7" s="183">
        <f aca="true" t="shared" si="0" ref="P7:P29">L7+K7+J7+I7+H7+G7+F7+E7</f>
        <v>13</v>
      </c>
      <c r="Q7" s="184">
        <f aca="true" t="shared" si="1" ref="Q7:Q28">P7-D7</f>
        <v>0</v>
      </c>
      <c r="R7" s="185"/>
    </row>
    <row r="8" spans="1:18" s="183" customFormat="1" ht="26.25" customHeight="1">
      <c r="A8" s="173">
        <f aca="true" t="shared" si="2" ref="A8:A28">A7+1</f>
        <v>2</v>
      </c>
      <c r="B8" s="180" t="s">
        <v>689</v>
      </c>
      <c r="C8" s="174">
        <v>72</v>
      </c>
      <c r="D8" s="173">
        <v>8</v>
      </c>
      <c r="E8" s="175">
        <v>0</v>
      </c>
      <c r="F8" s="175">
        <v>0</v>
      </c>
      <c r="G8" s="173">
        <v>0</v>
      </c>
      <c r="H8" s="173">
        <v>0</v>
      </c>
      <c r="I8" s="173">
        <v>0</v>
      </c>
      <c r="J8" s="173">
        <v>3</v>
      </c>
      <c r="K8" s="175">
        <v>5</v>
      </c>
      <c r="L8" s="175">
        <v>0</v>
      </c>
      <c r="M8" s="176" t="e">
        <f>#REF!</f>
        <v>#REF!</v>
      </c>
      <c r="N8" s="181"/>
      <c r="O8" s="182">
        <f>D8</f>
        <v>8</v>
      </c>
      <c r="P8" s="183">
        <f t="shared" si="0"/>
        <v>8</v>
      </c>
      <c r="Q8" s="184">
        <f t="shared" si="1"/>
        <v>0</v>
      </c>
      <c r="R8" s="185"/>
    </row>
    <row r="9" spans="1:18" s="183" customFormat="1" ht="27.75" customHeight="1">
      <c r="A9" s="173">
        <f t="shared" si="2"/>
        <v>3</v>
      </c>
      <c r="B9" s="180" t="s">
        <v>690</v>
      </c>
      <c r="C9" s="174">
        <v>162</v>
      </c>
      <c r="D9" s="173">
        <v>18</v>
      </c>
      <c r="E9" s="173">
        <v>0</v>
      </c>
      <c r="F9" s="173">
        <v>0</v>
      </c>
      <c r="G9" s="173">
        <v>1</v>
      </c>
      <c r="H9" s="173">
        <v>1</v>
      </c>
      <c r="I9" s="175">
        <v>0</v>
      </c>
      <c r="J9" s="173">
        <v>6</v>
      </c>
      <c r="K9" s="175">
        <v>10</v>
      </c>
      <c r="L9" s="173">
        <v>0</v>
      </c>
      <c r="M9" s="176" t="e">
        <f>#REF!</f>
        <v>#REF!</v>
      </c>
      <c r="N9" s="181"/>
      <c r="O9" s="182">
        <f>D9</f>
        <v>18</v>
      </c>
      <c r="P9" s="183">
        <f t="shared" si="0"/>
        <v>18</v>
      </c>
      <c r="Q9" s="184">
        <f t="shared" si="1"/>
        <v>0</v>
      </c>
      <c r="R9" s="185"/>
    </row>
    <row r="10" spans="1:18" s="183" customFormat="1" ht="24" customHeight="1">
      <c r="A10" s="173">
        <f t="shared" si="2"/>
        <v>4</v>
      </c>
      <c r="B10" s="180" t="s">
        <v>691</v>
      </c>
      <c r="C10" s="174">
        <v>153</v>
      </c>
      <c r="D10" s="173">
        <v>17</v>
      </c>
      <c r="E10" s="175">
        <v>0</v>
      </c>
      <c r="F10" s="175">
        <v>0</v>
      </c>
      <c r="G10" s="173">
        <v>0</v>
      </c>
      <c r="H10" s="173">
        <v>0</v>
      </c>
      <c r="I10" s="175">
        <v>0</v>
      </c>
      <c r="J10" s="175">
        <v>5</v>
      </c>
      <c r="K10" s="175">
        <v>10</v>
      </c>
      <c r="L10" s="173">
        <v>2</v>
      </c>
      <c r="M10" s="176" t="e">
        <f>#REF!</f>
        <v>#REF!</v>
      </c>
      <c r="N10" s="181"/>
      <c r="O10" s="182" t="e">
        <f>SUM(G10:N10)</f>
        <v>#REF!</v>
      </c>
      <c r="P10" s="183">
        <f t="shared" si="0"/>
        <v>17</v>
      </c>
      <c r="Q10" s="184">
        <f t="shared" si="1"/>
        <v>0</v>
      </c>
      <c r="R10" s="185"/>
    </row>
    <row r="11" spans="1:18" s="183" customFormat="1" ht="24" customHeight="1">
      <c r="A11" s="173">
        <f t="shared" si="2"/>
        <v>5</v>
      </c>
      <c r="B11" s="180" t="s">
        <v>692</v>
      </c>
      <c r="C11" s="174">
        <v>99</v>
      </c>
      <c r="D11" s="173">
        <v>11</v>
      </c>
      <c r="E11" s="175">
        <v>0</v>
      </c>
      <c r="F11" s="175">
        <v>0</v>
      </c>
      <c r="G11" s="173">
        <v>0</v>
      </c>
      <c r="H11" s="173">
        <v>0</v>
      </c>
      <c r="I11" s="173">
        <v>0</v>
      </c>
      <c r="J11" s="175">
        <v>3</v>
      </c>
      <c r="K11" s="175">
        <v>8</v>
      </c>
      <c r="L11" s="175">
        <v>0</v>
      </c>
      <c r="M11" s="176" t="e">
        <f>#REF!</f>
        <v>#REF!</v>
      </c>
      <c r="N11" s="181"/>
      <c r="O11" s="182">
        <f aca="true" t="shared" si="3" ref="O11:O29">D11</f>
        <v>11</v>
      </c>
      <c r="P11" s="183">
        <f t="shared" si="0"/>
        <v>11</v>
      </c>
      <c r="Q11" s="184">
        <f t="shared" si="1"/>
        <v>0</v>
      </c>
      <c r="R11" s="185"/>
    </row>
    <row r="12" spans="1:18" s="183" customFormat="1" ht="22.5" customHeight="1">
      <c r="A12" s="173">
        <f t="shared" si="2"/>
        <v>6</v>
      </c>
      <c r="B12" s="180" t="s">
        <v>693</v>
      </c>
      <c r="C12" s="174">
        <v>99</v>
      </c>
      <c r="D12" s="173">
        <v>11</v>
      </c>
      <c r="E12" s="175">
        <v>0</v>
      </c>
      <c r="F12" s="173">
        <v>0</v>
      </c>
      <c r="G12" s="173">
        <v>1</v>
      </c>
      <c r="H12" s="173">
        <v>0</v>
      </c>
      <c r="I12" s="175">
        <v>0</v>
      </c>
      <c r="J12" s="173">
        <v>0</v>
      </c>
      <c r="K12" s="175">
        <v>10</v>
      </c>
      <c r="L12" s="173">
        <v>0</v>
      </c>
      <c r="M12" s="176" t="e">
        <f>#REF!</f>
        <v>#REF!</v>
      </c>
      <c r="N12" s="181"/>
      <c r="O12" s="182">
        <f t="shared" si="3"/>
        <v>11</v>
      </c>
      <c r="P12" s="183">
        <f t="shared" si="0"/>
        <v>11</v>
      </c>
      <c r="Q12" s="184">
        <f t="shared" si="1"/>
        <v>0</v>
      </c>
      <c r="R12" s="185"/>
    </row>
    <row r="13" spans="1:18" s="183" customFormat="1" ht="23.25" customHeight="1">
      <c r="A13" s="173">
        <f t="shared" si="2"/>
        <v>7</v>
      </c>
      <c r="B13" s="180" t="s">
        <v>694</v>
      </c>
      <c r="C13" s="174">
        <v>117</v>
      </c>
      <c r="D13" s="173">
        <v>13</v>
      </c>
      <c r="E13" s="173">
        <v>0</v>
      </c>
      <c r="F13" s="175">
        <v>0</v>
      </c>
      <c r="G13" s="173">
        <v>1</v>
      </c>
      <c r="H13" s="173">
        <v>0</v>
      </c>
      <c r="I13" s="173">
        <v>1</v>
      </c>
      <c r="J13" s="175">
        <v>3</v>
      </c>
      <c r="K13" s="175">
        <v>8</v>
      </c>
      <c r="L13" s="175">
        <v>0</v>
      </c>
      <c r="M13" s="176" t="e">
        <f>#REF!</f>
        <v>#REF!</v>
      </c>
      <c r="N13" s="181"/>
      <c r="O13" s="182">
        <f t="shared" si="3"/>
        <v>13</v>
      </c>
      <c r="P13" s="183">
        <f t="shared" si="0"/>
        <v>13</v>
      </c>
      <c r="Q13" s="184">
        <f t="shared" si="1"/>
        <v>0</v>
      </c>
      <c r="R13" s="185"/>
    </row>
    <row r="14" spans="1:18" s="183" customFormat="1" ht="23.25" customHeight="1">
      <c r="A14" s="173">
        <f t="shared" si="2"/>
        <v>8</v>
      </c>
      <c r="B14" s="180" t="s">
        <v>695</v>
      </c>
      <c r="C14" s="174">
        <v>153</v>
      </c>
      <c r="D14" s="173">
        <v>17</v>
      </c>
      <c r="E14" s="173">
        <v>0</v>
      </c>
      <c r="F14" s="175">
        <v>0</v>
      </c>
      <c r="G14" s="173">
        <v>0</v>
      </c>
      <c r="H14" s="175">
        <v>1</v>
      </c>
      <c r="I14" s="175">
        <v>1</v>
      </c>
      <c r="J14" s="175">
        <v>5</v>
      </c>
      <c r="K14" s="175">
        <v>10</v>
      </c>
      <c r="L14" s="175">
        <v>0</v>
      </c>
      <c r="M14" s="176" t="e">
        <f>#REF!</f>
        <v>#REF!</v>
      </c>
      <c r="N14" s="181"/>
      <c r="O14" s="182">
        <f t="shared" si="3"/>
        <v>17</v>
      </c>
      <c r="P14" s="183">
        <f t="shared" si="0"/>
        <v>17</v>
      </c>
      <c r="Q14" s="184">
        <f t="shared" si="1"/>
        <v>0</v>
      </c>
      <c r="R14" s="185"/>
    </row>
    <row r="15" spans="1:18" s="183" customFormat="1" ht="27" customHeight="1">
      <c r="A15" s="173">
        <f t="shared" si="2"/>
        <v>9</v>
      </c>
      <c r="B15" s="180" t="s">
        <v>696</v>
      </c>
      <c r="C15" s="174">
        <v>81</v>
      </c>
      <c r="D15" s="173">
        <v>9</v>
      </c>
      <c r="E15" s="173">
        <v>0</v>
      </c>
      <c r="F15" s="175">
        <v>0</v>
      </c>
      <c r="G15" s="173">
        <v>0</v>
      </c>
      <c r="H15" s="175">
        <v>0</v>
      </c>
      <c r="I15" s="175">
        <v>2</v>
      </c>
      <c r="J15" s="175">
        <v>1</v>
      </c>
      <c r="K15" s="175">
        <v>6</v>
      </c>
      <c r="L15" s="175">
        <v>0</v>
      </c>
      <c r="M15" s="176" t="e">
        <f>#REF!</f>
        <v>#REF!</v>
      </c>
      <c r="N15" s="181"/>
      <c r="O15" s="182">
        <f t="shared" si="3"/>
        <v>9</v>
      </c>
      <c r="P15" s="183">
        <f t="shared" si="0"/>
        <v>9</v>
      </c>
      <c r="Q15" s="184">
        <f t="shared" si="1"/>
        <v>0</v>
      </c>
      <c r="R15" s="185"/>
    </row>
    <row r="16" spans="1:18" s="183" customFormat="1" ht="28.5" customHeight="1">
      <c r="A16" s="173">
        <f t="shared" si="2"/>
        <v>10</v>
      </c>
      <c r="B16" s="180" t="s">
        <v>697</v>
      </c>
      <c r="C16" s="174">
        <v>90</v>
      </c>
      <c r="D16" s="173">
        <v>10</v>
      </c>
      <c r="E16" s="175">
        <v>0</v>
      </c>
      <c r="F16" s="173">
        <v>0</v>
      </c>
      <c r="G16" s="173">
        <v>0</v>
      </c>
      <c r="H16" s="173">
        <v>0</v>
      </c>
      <c r="I16" s="175">
        <v>0</v>
      </c>
      <c r="J16" s="175">
        <v>1</v>
      </c>
      <c r="K16" s="175">
        <v>9</v>
      </c>
      <c r="L16" s="175">
        <v>0</v>
      </c>
      <c r="M16" s="176" t="e">
        <f>#REF!</f>
        <v>#REF!</v>
      </c>
      <c r="N16" s="181"/>
      <c r="O16" s="182">
        <f t="shared" si="3"/>
        <v>10</v>
      </c>
      <c r="P16" s="183">
        <f t="shared" si="0"/>
        <v>10</v>
      </c>
      <c r="Q16" s="184">
        <f t="shared" si="1"/>
        <v>0</v>
      </c>
      <c r="R16" s="185"/>
    </row>
    <row r="17" spans="1:18" s="183" customFormat="1" ht="24" customHeight="1">
      <c r="A17" s="173">
        <f t="shared" si="2"/>
        <v>11</v>
      </c>
      <c r="B17" s="180" t="s">
        <v>698</v>
      </c>
      <c r="C17" s="174">
        <v>108</v>
      </c>
      <c r="D17" s="173">
        <v>12</v>
      </c>
      <c r="E17" s="175">
        <v>0</v>
      </c>
      <c r="F17" s="175"/>
      <c r="G17" s="173">
        <v>0</v>
      </c>
      <c r="H17" s="175"/>
      <c r="I17" s="175">
        <v>2</v>
      </c>
      <c r="J17" s="173">
        <v>2</v>
      </c>
      <c r="K17" s="175">
        <v>8</v>
      </c>
      <c r="L17" s="175">
        <v>0</v>
      </c>
      <c r="M17" s="176" t="e">
        <f>#REF!</f>
        <v>#REF!</v>
      </c>
      <c r="N17" s="181"/>
      <c r="O17" s="182">
        <f t="shared" si="3"/>
        <v>12</v>
      </c>
      <c r="P17" s="183">
        <f t="shared" si="0"/>
        <v>12</v>
      </c>
      <c r="Q17" s="184">
        <f t="shared" si="1"/>
        <v>0</v>
      </c>
      <c r="R17" s="185"/>
    </row>
    <row r="18" spans="1:18" s="183" customFormat="1" ht="24" customHeight="1">
      <c r="A18" s="173">
        <f t="shared" si="2"/>
        <v>12</v>
      </c>
      <c r="B18" s="180" t="s">
        <v>699</v>
      </c>
      <c r="C18" s="174">
        <v>99</v>
      </c>
      <c r="D18" s="173">
        <v>11</v>
      </c>
      <c r="E18" s="175">
        <v>0</v>
      </c>
      <c r="F18" s="173">
        <v>0</v>
      </c>
      <c r="G18" s="173">
        <v>0</v>
      </c>
      <c r="H18" s="175">
        <v>0</v>
      </c>
      <c r="I18" s="173">
        <v>0</v>
      </c>
      <c r="J18" s="175">
        <v>2</v>
      </c>
      <c r="K18" s="175">
        <v>9</v>
      </c>
      <c r="L18" s="175">
        <v>0</v>
      </c>
      <c r="M18" s="176" t="e">
        <f>#REF!</f>
        <v>#REF!</v>
      </c>
      <c r="N18" s="181"/>
      <c r="O18" s="182">
        <f t="shared" si="3"/>
        <v>11</v>
      </c>
      <c r="P18" s="183">
        <f t="shared" si="0"/>
        <v>11</v>
      </c>
      <c r="Q18" s="184">
        <f t="shared" si="1"/>
        <v>0</v>
      </c>
      <c r="R18" s="185"/>
    </row>
    <row r="19" spans="1:18" s="183" customFormat="1" ht="24.75" customHeight="1">
      <c r="A19" s="173">
        <f t="shared" si="2"/>
        <v>13</v>
      </c>
      <c r="B19" s="180" t="s">
        <v>700</v>
      </c>
      <c r="C19" s="174">
        <v>126</v>
      </c>
      <c r="D19" s="173">
        <v>14</v>
      </c>
      <c r="E19" s="175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5">
        <v>14</v>
      </c>
      <c r="L19" s="175">
        <v>0</v>
      </c>
      <c r="M19" s="176" t="e">
        <f>#REF!</f>
        <v>#REF!</v>
      </c>
      <c r="N19" s="181"/>
      <c r="O19" s="182">
        <f t="shared" si="3"/>
        <v>14</v>
      </c>
      <c r="P19" s="183">
        <f t="shared" si="0"/>
        <v>14</v>
      </c>
      <c r="Q19" s="184">
        <f t="shared" si="1"/>
        <v>0</v>
      </c>
      <c r="R19" s="185"/>
    </row>
    <row r="20" spans="1:18" s="183" customFormat="1" ht="28.5" customHeight="1">
      <c r="A20" s="173">
        <f t="shared" si="2"/>
        <v>14</v>
      </c>
      <c r="B20" s="180" t="s">
        <v>196</v>
      </c>
      <c r="C20" s="174">
        <v>108</v>
      </c>
      <c r="D20" s="173">
        <v>12</v>
      </c>
      <c r="E20" s="175">
        <v>0</v>
      </c>
      <c r="F20" s="175">
        <v>0</v>
      </c>
      <c r="G20" s="173">
        <v>0</v>
      </c>
      <c r="H20" s="175">
        <v>0</v>
      </c>
      <c r="I20" s="175">
        <v>0</v>
      </c>
      <c r="J20" s="175">
        <v>1</v>
      </c>
      <c r="K20" s="175">
        <v>11</v>
      </c>
      <c r="L20" s="175">
        <v>0</v>
      </c>
      <c r="M20" s="176" t="e">
        <f>#REF!</f>
        <v>#REF!</v>
      </c>
      <c r="N20" s="181"/>
      <c r="O20" s="182">
        <f t="shared" si="3"/>
        <v>12</v>
      </c>
      <c r="P20" s="183">
        <f t="shared" si="0"/>
        <v>12</v>
      </c>
      <c r="Q20" s="184">
        <f t="shared" si="1"/>
        <v>0</v>
      </c>
      <c r="R20" s="185"/>
    </row>
    <row r="21" spans="1:18" s="183" customFormat="1" ht="27" customHeight="1">
      <c r="A21" s="173">
        <f t="shared" si="2"/>
        <v>15</v>
      </c>
      <c r="B21" s="180" t="s">
        <v>701</v>
      </c>
      <c r="C21" s="174">
        <v>90</v>
      </c>
      <c r="D21" s="173">
        <v>10</v>
      </c>
      <c r="E21" s="175">
        <v>0</v>
      </c>
      <c r="F21" s="173">
        <v>2</v>
      </c>
      <c r="G21" s="173">
        <v>0</v>
      </c>
      <c r="H21" s="173">
        <v>0</v>
      </c>
      <c r="I21" s="175">
        <v>0</v>
      </c>
      <c r="J21" s="175">
        <v>1</v>
      </c>
      <c r="K21" s="175">
        <v>7</v>
      </c>
      <c r="L21" s="175">
        <v>0</v>
      </c>
      <c r="M21" s="176" t="e">
        <f>#REF!</f>
        <v>#REF!</v>
      </c>
      <c r="N21" s="181"/>
      <c r="O21" s="182">
        <f t="shared" si="3"/>
        <v>10</v>
      </c>
      <c r="P21" s="183">
        <f t="shared" si="0"/>
        <v>10</v>
      </c>
      <c r="Q21" s="184">
        <f t="shared" si="1"/>
        <v>0</v>
      </c>
      <c r="R21" s="185"/>
    </row>
    <row r="22" spans="1:18" s="183" customFormat="1" ht="23.25" customHeight="1">
      <c r="A22" s="173">
        <f t="shared" si="2"/>
        <v>16</v>
      </c>
      <c r="B22" s="180" t="s">
        <v>47</v>
      </c>
      <c r="C22" s="174">
        <v>90</v>
      </c>
      <c r="D22" s="173">
        <v>10</v>
      </c>
      <c r="E22" s="173">
        <v>0</v>
      </c>
      <c r="F22" s="175">
        <v>0</v>
      </c>
      <c r="G22" s="173">
        <v>0</v>
      </c>
      <c r="H22" s="175">
        <v>0</v>
      </c>
      <c r="I22" s="175">
        <v>0</v>
      </c>
      <c r="J22" s="175">
        <v>3</v>
      </c>
      <c r="K22" s="175">
        <v>7</v>
      </c>
      <c r="L22" s="175">
        <v>0</v>
      </c>
      <c r="M22" s="176">
        <f>'[1]271 SC'!K232</f>
        <v>36.86000000000001</v>
      </c>
      <c r="N22" s="181"/>
      <c r="O22" s="182">
        <f t="shared" si="3"/>
        <v>10</v>
      </c>
      <c r="P22" s="183">
        <f t="shared" si="0"/>
        <v>10</v>
      </c>
      <c r="Q22" s="184">
        <f t="shared" si="1"/>
        <v>0</v>
      </c>
      <c r="R22" s="185"/>
    </row>
    <row r="23" spans="1:18" s="183" customFormat="1" ht="26.25" customHeight="1">
      <c r="A23" s="173">
        <f t="shared" si="2"/>
        <v>17</v>
      </c>
      <c r="B23" s="180" t="s">
        <v>750</v>
      </c>
      <c r="C23" s="174">
        <v>117</v>
      </c>
      <c r="D23" s="173">
        <v>13</v>
      </c>
      <c r="E23" s="173">
        <v>0</v>
      </c>
      <c r="F23" s="173">
        <v>0</v>
      </c>
      <c r="G23" s="173">
        <v>0</v>
      </c>
      <c r="H23" s="175">
        <v>0</v>
      </c>
      <c r="I23" s="175">
        <v>0</v>
      </c>
      <c r="J23" s="175">
        <v>2</v>
      </c>
      <c r="K23" s="175">
        <v>11</v>
      </c>
      <c r="L23" s="175">
        <v>0</v>
      </c>
      <c r="M23" s="176" t="e">
        <f>#REF!</f>
        <v>#REF!</v>
      </c>
      <c r="N23" s="181"/>
      <c r="O23" s="182">
        <f t="shared" si="3"/>
        <v>13</v>
      </c>
      <c r="P23" s="183">
        <f t="shared" si="0"/>
        <v>13</v>
      </c>
      <c r="Q23" s="184">
        <f t="shared" si="1"/>
        <v>0</v>
      </c>
      <c r="R23" s="185"/>
    </row>
    <row r="24" spans="1:18" s="183" customFormat="1" ht="26.25" customHeight="1">
      <c r="A24" s="173">
        <f t="shared" si="2"/>
        <v>18</v>
      </c>
      <c r="B24" s="180" t="s">
        <v>702</v>
      </c>
      <c r="C24" s="174">
        <v>99</v>
      </c>
      <c r="D24" s="173">
        <v>11</v>
      </c>
      <c r="E24" s="173">
        <v>0</v>
      </c>
      <c r="F24" s="173">
        <v>1</v>
      </c>
      <c r="G24" s="175">
        <v>1</v>
      </c>
      <c r="H24" s="175">
        <v>0</v>
      </c>
      <c r="I24" s="173">
        <v>1</v>
      </c>
      <c r="J24" s="173">
        <v>1</v>
      </c>
      <c r="K24" s="175">
        <v>7</v>
      </c>
      <c r="L24" s="175">
        <v>0</v>
      </c>
      <c r="M24" s="176" t="e">
        <f>#REF!</f>
        <v>#REF!</v>
      </c>
      <c r="N24" s="181"/>
      <c r="O24" s="182">
        <f t="shared" si="3"/>
        <v>11</v>
      </c>
      <c r="P24" s="183">
        <f t="shared" si="0"/>
        <v>11</v>
      </c>
      <c r="Q24" s="184">
        <f t="shared" si="1"/>
        <v>0</v>
      </c>
      <c r="R24" s="185"/>
    </row>
    <row r="25" spans="1:18" s="183" customFormat="1" ht="27" customHeight="1">
      <c r="A25" s="173">
        <f t="shared" si="2"/>
        <v>19</v>
      </c>
      <c r="B25" s="180" t="s">
        <v>46</v>
      </c>
      <c r="C25" s="174">
        <v>126</v>
      </c>
      <c r="D25" s="173">
        <v>14</v>
      </c>
      <c r="E25" s="173">
        <v>0</v>
      </c>
      <c r="F25" s="173">
        <v>2</v>
      </c>
      <c r="G25" s="173">
        <v>0</v>
      </c>
      <c r="H25" s="175">
        <v>1</v>
      </c>
      <c r="I25" s="173">
        <v>1</v>
      </c>
      <c r="J25" s="173">
        <v>7</v>
      </c>
      <c r="K25" s="175">
        <v>3</v>
      </c>
      <c r="L25" s="175">
        <v>0</v>
      </c>
      <c r="M25" s="176" t="e">
        <f>#REF!</f>
        <v>#REF!</v>
      </c>
      <c r="N25" s="181"/>
      <c r="O25" s="182">
        <f t="shared" si="3"/>
        <v>14</v>
      </c>
      <c r="P25" s="183">
        <f t="shared" si="0"/>
        <v>14</v>
      </c>
      <c r="Q25" s="184">
        <f t="shared" si="1"/>
        <v>0</v>
      </c>
      <c r="R25" s="185"/>
    </row>
    <row r="26" spans="1:18" s="183" customFormat="1" ht="27" customHeight="1">
      <c r="A26" s="173">
        <f t="shared" si="2"/>
        <v>20</v>
      </c>
      <c r="B26" s="180" t="s">
        <v>703</v>
      </c>
      <c r="C26" s="174">
        <v>135</v>
      </c>
      <c r="D26" s="173">
        <v>15</v>
      </c>
      <c r="E26" s="175">
        <v>0</v>
      </c>
      <c r="F26" s="175">
        <v>0</v>
      </c>
      <c r="G26" s="175">
        <v>0</v>
      </c>
      <c r="H26" s="175">
        <v>0</v>
      </c>
      <c r="I26" s="173">
        <v>0</v>
      </c>
      <c r="J26" s="173">
        <v>0</v>
      </c>
      <c r="K26" s="173">
        <v>15</v>
      </c>
      <c r="L26" s="175">
        <v>0</v>
      </c>
      <c r="M26" s="176" t="e">
        <f>#REF!</f>
        <v>#REF!</v>
      </c>
      <c r="N26" s="181"/>
      <c r="O26" s="182">
        <f t="shared" si="3"/>
        <v>15</v>
      </c>
      <c r="P26" s="183">
        <f t="shared" si="0"/>
        <v>15</v>
      </c>
      <c r="Q26" s="184">
        <f t="shared" si="1"/>
        <v>0</v>
      </c>
      <c r="R26" s="185"/>
    </row>
    <row r="27" spans="1:18" s="183" customFormat="1" ht="24.75" customHeight="1">
      <c r="A27" s="173">
        <f t="shared" si="2"/>
        <v>21</v>
      </c>
      <c r="B27" s="180" t="s">
        <v>704</v>
      </c>
      <c r="C27" s="174">
        <v>117</v>
      </c>
      <c r="D27" s="173">
        <v>13</v>
      </c>
      <c r="E27" s="173"/>
      <c r="F27" s="175">
        <v>1</v>
      </c>
      <c r="G27" s="173">
        <v>1</v>
      </c>
      <c r="H27" s="173">
        <v>0</v>
      </c>
      <c r="I27" s="175">
        <v>0</v>
      </c>
      <c r="J27" s="175">
        <v>0</v>
      </c>
      <c r="K27" s="175">
        <v>9</v>
      </c>
      <c r="L27" s="175">
        <v>2</v>
      </c>
      <c r="M27" s="176" t="e">
        <f>#REF!</f>
        <v>#REF!</v>
      </c>
      <c r="N27" s="181"/>
      <c r="O27" s="182">
        <f t="shared" si="3"/>
        <v>13</v>
      </c>
      <c r="P27" s="183">
        <f t="shared" si="0"/>
        <v>13</v>
      </c>
      <c r="Q27" s="184">
        <f t="shared" si="1"/>
        <v>0</v>
      </c>
      <c r="R27" s="185"/>
    </row>
    <row r="28" spans="1:18" s="183" customFormat="1" ht="29.25" customHeight="1">
      <c r="A28" s="173">
        <f t="shared" si="2"/>
        <v>22</v>
      </c>
      <c r="B28" s="180" t="s">
        <v>705</v>
      </c>
      <c r="C28" s="174">
        <v>81</v>
      </c>
      <c r="D28" s="173">
        <v>9</v>
      </c>
      <c r="E28" s="175">
        <v>0</v>
      </c>
      <c r="F28" s="173">
        <v>0</v>
      </c>
      <c r="G28" s="173">
        <v>0</v>
      </c>
      <c r="H28" s="173">
        <v>0</v>
      </c>
      <c r="I28" s="175">
        <v>0</v>
      </c>
      <c r="J28" s="175">
        <v>3</v>
      </c>
      <c r="K28" s="175">
        <v>6</v>
      </c>
      <c r="L28" s="175">
        <v>0</v>
      </c>
      <c r="M28" s="176">
        <f>'[1]271 SC'!K319</f>
        <v>43.839999999999996</v>
      </c>
      <c r="N28" s="181"/>
      <c r="O28" s="182">
        <f t="shared" si="3"/>
        <v>9</v>
      </c>
      <c r="P28" s="183">
        <f t="shared" si="0"/>
        <v>9</v>
      </c>
      <c r="Q28" s="184">
        <f t="shared" si="1"/>
        <v>0</v>
      </c>
      <c r="R28" s="185"/>
    </row>
    <row r="29" spans="1:18" ht="16.5">
      <c r="A29" s="186"/>
      <c r="B29" s="187" t="s">
        <v>194</v>
      </c>
      <c r="C29" s="188">
        <f>SUM(C7:C28)</f>
        <v>2439</v>
      </c>
      <c r="D29" s="188">
        <f>SUM(D7:D28)</f>
        <v>271</v>
      </c>
      <c r="E29" s="188">
        <f aca="true" t="shared" si="4" ref="E29:K29">SUM(E7:E28)</f>
        <v>0</v>
      </c>
      <c r="F29" s="188">
        <f t="shared" si="4"/>
        <v>6</v>
      </c>
      <c r="G29" s="188">
        <f t="shared" si="4"/>
        <v>6</v>
      </c>
      <c r="H29" s="188">
        <f t="shared" si="4"/>
        <v>3</v>
      </c>
      <c r="I29" s="188">
        <f t="shared" si="4"/>
        <v>9</v>
      </c>
      <c r="J29" s="188">
        <f t="shared" si="4"/>
        <v>57</v>
      </c>
      <c r="K29" s="188">
        <f t="shared" si="4"/>
        <v>186</v>
      </c>
      <c r="L29" s="188">
        <v>4</v>
      </c>
      <c r="M29" s="189" t="e">
        <f>SUM(M7:M28)</f>
        <v>#REF!</v>
      </c>
      <c r="N29" s="190"/>
      <c r="O29" s="191">
        <f t="shared" si="3"/>
        <v>271</v>
      </c>
      <c r="P29" s="111">
        <f t="shared" si="0"/>
        <v>271</v>
      </c>
      <c r="Q29" s="111">
        <f>D29-P29</f>
        <v>0</v>
      </c>
      <c r="R29" s="192"/>
    </row>
    <row r="30" spans="1:16" ht="20.25" customHeight="1">
      <c r="A30" s="186"/>
      <c r="B30" s="187"/>
      <c r="C30" s="188"/>
      <c r="D30" s="188"/>
      <c r="E30" s="188"/>
      <c r="F30" s="188"/>
      <c r="G30" s="188"/>
      <c r="H30" s="188"/>
      <c r="I30" s="188"/>
      <c r="J30" s="193" t="s">
        <v>706</v>
      </c>
      <c r="K30" s="170"/>
      <c r="L30" s="188"/>
      <c r="M30" s="189" t="e">
        <f>M29*0.07</f>
        <v>#REF!</v>
      </c>
      <c r="N30" s="190"/>
      <c r="O30" s="194"/>
      <c r="P30" s="194"/>
    </row>
    <row r="31" spans="1:16" ht="20.25" customHeight="1">
      <c r="A31" s="186"/>
      <c r="B31" s="187"/>
      <c r="C31" s="188"/>
      <c r="D31" s="188"/>
      <c r="E31" s="188"/>
      <c r="F31" s="188"/>
      <c r="G31" s="170"/>
      <c r="H31" s="170"/>
      <c r="I31" s="188"/>
      <c r="J31" s="193" t="s">
        <v>707</v>
      </c>
      <c r="K31" s="188"/>
      <c r="L31" s="188"/>
      <c r="M31" s="189" t="e">
        <f>M30+M29</f>
        <v>#REF!</v>
      </c>
      <c r="N31" s="190"/>
      <c r="O31" s="194"/>
      <c r="P31" s="194"/>
    </row>
  </sheetData>
  <sheetProtection/>
  <mergeCells count="9">
    <mergeCell ref="N4:N5"/>
    <mergeCell ref="A2:M2"/>
    <mergeCell ref="A4:A5"/>
    <mergeCell ref="B4:B5"/>
    <mergeCell ref="C4:C5"/>
    <mergeCell ref="D4:D5"/>
    <mergeCell ref="E4:K4"/>
    <mergeCell ref="L4:L5"/>
    <mergeCell ref="M4:M5"/>
  </mergeCells>
  <printOptions horizontalCentered="1"/>
  <pageMargins left="0.25" right="0.15" top="0.5" bottom="0.5" header="0.5" footer="0.5"/>
  <pageSetup firstPageNumber="15" useFirstPageNumber="1" horizontalDpi="600" verticalDpi="600" orientation="landscape" paperSize="9" scale="95" r:id="rId1"/>
  <headerFooter alignWithMargins="0">
    <oddHeader>&amp;R&amp;P</oddHeader>
    <oddFooter>&amp;C&amp;5&amp;Z&amp;F&amp;R&amp;7&amp;F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85" zoomScalePageLayoutView="0" workbookViewId="0" topLeftCell="A1">
      <selection activeCell="I5" sqref="I5"/>
    </sheetView>
  </sheetViews>
  <sheetFormatPr defaultColWidth="9.140625" defaultRowHeight="27" customHeight="1"/>
  <cols>
    <col min="1" max="1" width="7.28125" style="41" customWidth="1"/>
    <col min="2" max="2" width="10.421875" style="37" customWidth="1"/>
    <col min="3" max="3" width="11.8515625" style="42" customWidth="1"/>
    <col min="4" max="4" width="9.28125" style="42" customWidth="1"/>
    <col min="5" max="5" width="12.00390625" style="41" customWidth="1"/>
    <col min="6" max="6" width="8.8515625" style="42" customWidth="1"/>
    <col min="7" max="7" width="12.00390625" style="42" customWidth="1"/>
    <col min="8" max="8" width="10.140625" style="42" customWidth="1"/>
    <col min="9" max="9" width="11.00390625" style="42" customWidth="1"/>
    <col min="10" max="10" width="11.7109375" style="41" customWidth="1"/>
    <col min="11" max="11" width="14.140625" style="41" customWidth="1"/>
    <col min="12" max="12" width="10.7109375" style="41" customWidth="1"/>
    <col min="13" max="13" width="33.7109375" style="37" hidden="1" customWidth="1"/>
    <col min="14" max="14" width="25.7109375" style="37" customWidth="1"/>
    <col min="15" max="15" width="0" style="37" hidden="1" customWidth="1"/>
    <col min="16" max="16384" width="9.140625" style="37" customWidth="1"/>
  </cols>
  <sheetData>
    <row r="1" spans="1:15" s="34" customFormat="1" ht="59.25" customHeight="1">
      <c r="A1" s="464" t="s">
        <v>778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s="35" customFormat="1" ht="70.5" customHeight="1">
      <c r="A2" s="45" t="s">
        <v>11</v>
      </c>
      <c r="B2" s="45" t="s">
        <v>12</v>
      </c>
      <c r="C2" s="46" t="s">
        <v>13</v>
      </c>
      <c r="D2" s="46" t="s">
        <v>371</v>
      </c>
      <c r="E2" s="45" t="s">
        <v>14</v>
      </c>
      <c r="F2" s="46" t="s">
        <v>373</v>
      </c>
      <c r="G2" s="46" t="s">
        <v>15</v>
      </c>
      <c r="H2" s="46" t="s">
        <v>16</v>
      </c>
      <c r="I2" s="46" t="s">
        <v>329</v>
      </c>
      <c r="J2" s="46" t="s">
        <v>330</v>
      </c>
      <c r="K2" s="46" t="s">
        <v>331</v>
      </c>
      <c r="L2" s="46" t="s">
        <v>332</v>
      </c>
      <c r="M2" s="47" t="s">
        <v>26</v>
      </c>
      <c r="N2" s="47" t="s">
        <v>26</v>
      </c>
      <c r="O2" s="46" t="s">
        <v>708</v>
      </c>
    </row>
    <row r="3" spans="1:15" s="36" customFormat="1" ht="18.75" customHeight="1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9">
        <v>13</v>
      </c>
      <c r="N3" s="49">
        <v>13</v>
      </c>
      <c r="O3" s="48">
        <v>13</v>
      </c>
    </row>
    <row r="4" spans="1:15" s="34" customFormat="1" ht="18.75" customHeight="1">
      <c r="A4" s="91" t="s">
        <v>17</v>
      </c>
      <c r="B4" s="462" t="s">
        <v>18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50"/>
      <c r="N4" s="50"/>
      <c r="O4" s="50"/>
    </row>
    <row r="5" spans="1:15" s="34" customFormat="1" ht="162" customHeight="1">
      <c r="A5" s="91"/>
      <c r="B5" s="50" t="s">
        <v>19</v>
      </c>
      <c r="C5" s="51">
        <v>151</v>
      </c>
      <c r="D5" s="51">
        <v>121</v>
      </c>
      <c r="E5" s="51">
        <v>119</v>
      </c>
      <c r="F5" s="51">
        <v>119</v>
      </c>
      <c r="G5" s="51">
        <v>2</v>
      </c>
      <c r="H5" s="51">
        <v>30</v>
      </c>
      <c r="I5" s="52">
        <v>6535.8</v>
      </c>
      <c r="J5" s="52">
        <v>6535.8</v>
      </c>
      <c r="K5" s="52">
        <f>CEMONC!L205</f>
        <v>6489.6891000000005</v>
      </c>
      <c r="L5" s="52">
        <f>I5-J5</f>
        <v>0</v>
      </c>
      <c r="M5" s="53"/>
      <c r="N5" s="93" t="s">
        <v>776</v>
      </c>
      <c r="O5" s="54" t="s">
        <v>748</v>
      </c>
    </row>
    <row r="6" spans="1:15" s="34" customFormat="1" ht="18.75" customHeight="1">
      <c r="A6" s="91" t="s">
        <v>20</v>
      </c>
      <c r="B6" s="462" t="s">
        <v>24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50"/>
      <c r="N6" s="50"/>
      <c r="O6" s="50"/>
    </row>
    <row r="7" spans="1:15" s="34" customFormat="1" ht="54.75" customHeight="1">
      <c r="A7" s="91"/>
      <c r="B7" s="50" t="s">
        <v>22</v>
      </c>
      <c r="C7" s="51">
        <v>38</v>
      </c>
      <c r="D7" s="51">
        <v>37</v>
      </c>
      <c r="E7" s="51">
        <v>37</v>
      </c>
      <c r="F7" s="51">
        <v>37</v>
      </c>
      <c r="G7" s="51">
        <v>0</v>
      </c>
      <c r="H7" s="55">
        <v>1</v>
      </c>
      <c r="I7" s="52">
        <v>384.8</v>
      </c>
      <c r="J7" s="52">
        <v>384.8</v>
      </c>
      <c r="K7" s="52">
        <f>BWH!L65</f>
        <v>377.6137000000001</v>
      </c>
      <c r="L7" s="52">
        <f>I7-J7</f>
        <v>0</v>
      </c>
      <c r="M7" s="50"/>
      <c r="N7" s="93" t="s">
        <v>777</v>
      </c>
      <c r="O7" s="56" t="s">
        <v>749</v>
      </c>
    </row>
    <row r="8" spans="1:15" s="34" customFormat="1" ht="18.75" customHeight="1" hidden="1">
      <c r="A8" s="91"/>
      <c r="B8" s="465"/>
      <c r="C8" s="465"/>
      <c r="D8" s="465"/>
      <c r="E8" s="466"/>
      <c r="F8" s="466"/>
      <c r="G8" s="466"/>
      <c r="H8" s="466"/>
      <c r="I8" s="92"/>
      <c r="J8" s="52"/>
      <c r="K8" s="52"/>
      <c r="L8" s="52"/>
      <c r="M8" s="91"/>
      <c r="N8" s="91"/>
      <c r="O8" s="50"/>
    </row>
    <row r="9" spans="1:15" ht="18.75" customHeight="1" hidden="1">
      <c r="A9" s="91" t="s">
        <v>21</v>
      </c>
      <c r="B9" s="462" t="s">
        <v>1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50"/>
      <c r="N9" s="50"/>
      <c r="O9" s="57"/>
    </row>
    <row r="10" spans="1:15" ht="18.75" customHeight="1" hidden="1">
      <c r="A10" s="91"/>
      <c r="B10" s="50"/>
      <c r="C10" s="51">
        <v>2</v>
      </c>
      <c r="D10" s="51">
        <v>2</v>
      </c>
      <c r="E10" s="51">
        <v>1</v>
      </c>
      <c r="F10" s="51">
        <v>1</v>
      </c>
      <c r="G10" s="51">
        <v>1</v>
      </c>
      <c r="H10" s="55"/>
      <c r="I10" s="52">
        <v>602.5</v>
      </c>
      <c r="J10" s="52">
        <v>548.5</v>
      </c>
      <c r="K10" s="52" t="e">
        <f>#REF!</f>
        <v>#REF!</v>
      </c>
      <c r="L10" s="52">
        <f>I10-J10</f>
        <v>54</v>
      </c>
      <c r="M10" s="50"/>
      <c r="N10" s="50"/>
      <c r="O10" s="58">
        <v>19</v>
      </c>
    </row>
    <row r="11" spans="1:15" ht="18.75" customHeight="1" hidden="1">
      <c r="A11" s="91"/>
      <c r="B11" s="60" t="s">
        <v>745</v>
      </c>
      <c r="C11" s="51"/>
      <c r="D11" s="51"/>
      <c r="E11" s="51"/>
      <c r="F11" s="51"/>
      <c r="G11" s="51"/>
      <c r="H11" s="55"/>
      <c r="I11" s="52"/>
      <c r="J11" s="52"/>
      <c r="K11" s="52"/>
      <c r="L11" s="52"/>
      <c r="M11" s="50"/>
      <c r="N11" s="50"/>
      <c r="O11" s="57"/>
    </row>
    <row r="12" spans="1:15" s="34" customFormat="1" ht="18.75" customHeight="1" hidden="1">
      <c r="A12" s="91" t="s">
        <v>23</v>
      </c>
      <c r="B12" s="462" t="s">
        <v>333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50"/>
      <c r="N12" s="50"/>
      <c r="O12" s="50"/>
    </row>
    <row r="13" spans="1:16" s="34" customFormat="1" ht="39" customHeight="1" hidden="1">
      <c r="A13" s="91"/>
      <c r="B13" s="53" t="s">
        <v>376</v>
      </c>
      <c r="C13" s="51">
        <v>271</v>
      </c>
      <c r="D13" s="51">
        <v>260</v>
      </c>
      <c r="E13" s="51">
        <v>169</v>
      </c>
      <c r="F13" s="51">
        <v>169</v>
      </c>
      <c r="G13" s="51">
        <v>91</v>
      </c>
      <c r="H13" s="51">
        <f>C13-D13</f>
        <v>11</v>
      </c>
      <c r="I13" s="52">
        <v>2439</v>
      </c>
      <c r="J13" s="52">
        <v>2080</v>
      </c>
      <c r="K13" s="52" t="e">
        <f>'ABS 271 Sub.'!M31</f>
        <v>#REF!</v>
      </c>
      <c r="L13" s="52">
        <f>I13-J13</f>
        <v>359</v>
      </c>
      <c r="M13" s="59"/>
      <c r="N13" s="59"/>
      <c r="O13" s="56" t="s">
        <v>762</v>
      </c>
      <c r="P13" s="38"/>
    </row>
    <row r="14" spans="1:15" ht="18.75" customHeight="1" hidden="1">
      <c r="A14" s="91" t="s">
        <v>380</v>
      </c>
      <c r="B14" s="462" t="s">
        <v>381</v>
      </c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50"/>
      <c r="N14" s="50"/>
      <c r="O14" s="57"/>
    </row>
    <row r="15" spans="1:15" ht="18.75" customHeight="1" hidden="1">
      <c r="A15" s="91"/>
      <c r="B15" s="50"/>
      <c r="C15" s="51">
        <v>5</v>
      </c>
      <c r="D15" s="51">
        <v>5</v>
      </c>
      <c r="E15" s="51">
        <v>5</v>
      </c>
      <c r="F15" s="51">
        <v>5</v>
      </c>
      <c r="G15" s="51">
        <v>0</v>
      </c>
      <c r="H15" s="55">
        <v>0</v>
      </c>
      <c r="I15" s="52">
        <v>45.63</v>
      </c>
      <c r="J15" s="52">
        <v>45.63</v>
      </c>
      <c r="K15" s="52">
        <v>45.63</v>
      </c>
      <c r="L15" s="52">
        <f>I15-J15</f>
        <v>0</v>
      </c>
      <c r="M15" s="50"/>
      <c r="N15" s="50"/>
      <c r="O15" s="58">
        <v>44</v>
      </c>
    </row>
    <row r="16" spans="1:15" ht="18.75" customHeight="1" hidden="1">
      <c r="A16" s="91"/>
      <c r="B16" s="50" t="s">
        <v>771</v>
      </c>
      <c r="C16" s="51"/>
      <c r="D16" s="51"/>
      <c r="E16" s="51"/>
      <c r="F16" s="51"/>
      <c r="G16" s="51"/>
      <c r="H16" s="55"/>
      <c r="I16" s="52"/>
      <c r="J16" s="52"/>
      <c r="K16" s="52"/>
      <c r="L16" s="52"/>
      <c r="M16" s="50"/>
      <c r="N16" s="50"/>
      <c r="O16" s="58"/>
    </row>
    <row r="17" spans="1:15" ht="18.75" customHeight="1" hidden="1">
      <c r="A17" s="91" t="s">
        <v>25</v>
      </c>
      <c r="B17" s="50" t="s">
        <v>772</v>
      </c>
      <c r="C17" s="51">
        <v>5</v>
      </c>
      <c r="D17" s="51">
        <v>5</v>
      </c>
      <c r="E17" s="51"/>
      <c r="F17" s="51"/>
      <c r="G17" s="51">
        <v>5</v>
      </c>
      <c r="H17" s="55"/>
      <c r="I17" s="52" t="e">
        <f>#REF!</f>
        <v>#REF!</v>
      </c>
      <c r="J17" s="52">
        <v>600</v>
      </c>
      <c r="K17" s="52" t="e">
        <f>#REF!</f>
        <v>#REF!</v>
      </c>
      <c r="L17" s="52" t="e">
        <f>I17-J17</f>
        <v>#REF!</v>
      </c>
      <c r="M17" s="50"/>
      <c r="N17" s="50"/>
      <c r="O17" s="58">
        <v>45</v>
      </c>
    </row>
    <row r="18" spans="1:15" s="34" customFormat="1" ht="18.75" customHeight="1" hidden="1">
      <c r="A18" s="91"/>
      <c r="B18" s="463" t="s">
        <v>194</v>
      </c>
      <c r="C18" s="463"/>
      <c r="D18" s="463"/>
      <c r="E18" s="463"/>
      <c r="F18" s="463"/>
      <c r="G18" s="463"/>
      <c r="H18" s="463"/>
      <c r="I18" s="52" t="e">
        <f>I5+I7+I10+I13+I15+I17</f>
        <v>#REF!</v>
      </c>
      <c r="J18" s="52">
        <f>J5+J7+J10+J13+J15+J17</f>
        <v>10194.73</v>
      </c>
      <c r="K18" s="52" t="e">
        <f>K5+K7+K10+K13+K15+K17</f>
        <v>#REF!</v>
      </c>
      <c r="L18" s="52" t="e">
        <f>L5+L7+L10+L13+L15+L17</f>
        <v>#REF!</v>
      </c>
      <c r="M18" s="50"/>
      <c r="N18" s="50"/>
      <c r="O18" s="50"/>
    </row>
    <row r="19" spans="1:12" s="34" customFormat="1" ht="15.75">
      <c r="A19" s="39"/>
      <c r="C19" s="33"/>
      <c r="D19" s="33"/>
      <c r="E19" s="39"/>
      <c r="F19" s="33"/>
      <c r="G19" s="33"/>
      <c r="H19" s="33"/>
      <c r="I19" s="33"/>
      <c r="J19" s="40"/>
      <c r="K19" s="39"/>
      <c r="L19" s="39"/>
    </row>
    <row r="20" spans="3:10" ht="15.75">
      <c r="C20" s="41"/>
      <c r="D20" s="41"/>
      <c r="F20" s="41"/>
      <c r="G20" s="41"/>
      <c r="H20" s="41"/>
      <c r="J20" s="43"/>
    </row>
    <row r="21" spans="1:12" s="34" customFormat="1" ht="15.75">
      <c r="A21" s="44"/>
      <c r="C21" s="39"/>
      <c r="D21" s="39"/>
      <c r="E21" s="39"/>
      <c r="F21" s="39"/>
      <c r="G21" s="39"/>
      <c r="H21" s="39"/>
      <c r="I21" s="33"/>
      <c r="J21" s="39"/>
      <c r="K21" s="39"/>
      <c r="L21" s="39"/>
    </row>
    <row r="22" spans="3:8" ht="15.75">
      <c r="C22" s="41"/>
      <c r="D22" s="41"/>
      <c r="F22" s="41"/>
      <c r="G22" s="41"/>
      <c r="H22" s="41"/>
    </row>
    <row r="23" spans="3:8" ht="27" customHeight="1">
      <c r="C23" s="41"/>
      <c r="D23" s="41"/>
      <c r="F23" s="41"/>
      <c r="G23" s="41"/>
      <c r="H23" s="41"/>
    </row>
  </sheetData>
  <sheetProtection/>
  <mergeCells count="9">
    <mergeCell ref="B9:L9"/>
    <mergeCell ref="B12:L12"/>
    <mergeCell ref="B14:L14"/>
    <mergeCell ref="B18:H18"/>
    <mergeCell ref="A1:O1"/>
    <mergeCell ref="B4:L4"/>
    <mergeCell ref="B6:L6"/>
    <mergeCell ref="B8:D8"/>
    <mergeCell ref="E8:H8"/>
  </mergeCells>
  <printOptions horizontalCentered="1"/>
  <pageMargins left="0.25" right="0.1" top="0.5" bottom="0.5" header="0.5" footer="0.5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0"/>
  <sheetViews>
    <sheetView view="pageBreakPreview" zoomScaleNormal="115" zoomScaleSheetLayoutView="100" zoomScalePageLayoutView="0" workbookViewId="0" topLeftCell="A1">
      <selection activeCell="H6" sqref="H6"/>
    </sheetView>
  </sheetViews>
  <sheetFormatPr defaultColWidth="9.140625" defaultRowHeight="27" customHeight="1"/>
  <cols>
    <col min="1" max="1" width="8.140625" style="7" customWidth="1"/>
    <col min="2" max="2" width="39.140625" style="7" customWidth="1"/>
    <col min="3" max="3" width="7.8515625" style="7" customWidth="1"/>
    <col min="4" max="4" width="9.8515625" style="8" customWidth="1"/>
    <col min="5" max="5" width="12.8515625" style="8" customWidth="1"/>
    <col min="6" max="6" width="12.8515625" style="15" hidden="1" customWidth="1"/>
    <col min="7" max="7" width="12.8515625" style="8" customWidth="1"/>
    <col min="8" max="8" width="38.28125" style="7" customWidth="1"/>
    <col min="9" max="16384" width="9.140625" style="7" customWidth="1"/>
  </cols>
  <sheetData>
    <row r="1" spans="1:8" s="14" customFormat="1" ht="34.5" customHeight="1">
      <c r="A1" s="467" t="s">
        <v>744</v>
      </c>
      <c r="B1" s="467"/>
      <c r="C1" s="467"/>
      <c r="D1" s="467"/>
      <c r="E1" s="467"/>
      <c r="F1" s="467"/>
      <c r="G1" s="467"/>
      <c r="H1" s="467"/>
    </row>
    <row r="2" spans="1:8" s="4" customFormat="1" ht="42" customHeight="1">
      <c r="A2" s="1" t="s">
        <v>27</v>
      </c>
      <c r="B2" s="1" t="s">
        <v>28</v>
      </c>
      <c r="C2" s="1" t="s">
        <v>713</v>
      </c>
      <c r="D2" s="2" t="s">
        <v>709</v>
      </c>
      <c r="E2" s="2" t="s">
        <v>710</v>
      </c>
      <c r="F2" s="1" t="s">
        <v>351</v>
      </c>
      <c r="G2" s="2" t="s">
        <v>711</v>
      </c>
      <c r="H2" s="2" t="s">
        <v>730</v>
      </c>
    </row>
    <row r="3" spans="1:8" s="6" customFormat="1" ht="24" customHeight="1">
      <c r="A3" s="16">
        <v>1</v>
      </c>
      <c r="B3" s="13" t="s">
        <v>712</v>
      </c>
      <c r="C3" s="13">
        <v>500</v>
      </c>
      <c r="D3" s="17"/>
      <c r="E3" s="17">
        <v>9</v>
      </c>
      <c r="F3" s="18"/>
      <c r="G3" s="11">
        <f>E3*C3</f>
        <v>4500</v>
      </c>
      <c r="H3" s="19" t="s">
        <v>731</v>
      </c>
    </row>
    <row r="4" spans="1:8" s="6" customFormat="1" ht="62.25" customHeight="1">
      <c r="A4" s="16">
        <v>2</v>
      </c>
      <c r="B4" s="13" t="s">
        <v>714</v>
      </c>
      <c r="C4" s="13">
        <v>50</v>
      </c>
      <c r="D4" s="17"/>
      <c r="E4" s="17"/>
      <c r="F4" s="19"/>
      <c r="G4" s="11">
        <v>3000</v>
      </c>
      <c r="H4" s="19" t="s">
        <v>734</v>
      </c>
    </row>
    <row r="5" spans="1:8" s="6" customFormat="1" ht="45">
      <c r="A5" s="16">
        <v>3</v>
      </c>
      <c r="B5" s="13" t="s">
        <v>715</v>
      </c>
      <c r="C5" s="13"/>
      <c r="D5" s="20">
        <v>50</v>
      </c>
      <c r="E5" s="17"/>
      <c r="F5" s="19"/>
      <c r="G5" s="11">
        <v>500</v>
      </c>
      <c r="H5" s="19" t="s">
        <v>738</v>
      </c>
    </row>
    <row r="6" spans="1:8" s="6" customFormat="1" ht="45">
      <c r="A6" s="16">
        <v>4</v>
      </c>
      <c r="B6" s="13" t="s">
        <v>717</v>
      </c>
      <c r="C6" s="13"/>
      <c r="D6" s="21">
        <v>300</v>
      </c>
      <c r="E6" s="17"/>
      <c r="F6" s="19"/>
      <c r="G6" s="11">
        <v>1000</v>
      </c>
      <c r="H6" s="19" t="s">
        <v>732</v>
      </c>
    </row>
    <row r="7" spans="1:8" s="6" customFormat="1" ht="45">
      <c r="A7" s="16">
        <f>A6+1</f>
        <v>5</v>
      </c>
      <c r="B7" s="13" t="s">
        <v>716</v>
      </c>
      <c r="C7" s="13"/>
      <c r="D7" s="21">
        <v>300</v>
      </c>
      <c r="E7" s="17"/>
      <c r="F7" s="19"/>
      <c r="G7" s="11">
        <v>1000</v>
      </c>
      <c r="H7" s="19" t="s">
        <v>733</v>
      </c>
    </row>
    <row r="8" spans="1:8" s="6" customFormat="1" ht="48.75" customHeight="1">
      <c r="A8" s="16">
        <f>A7+1</f>
        <v>6</v>
      </c>
      <c r="B8" s="13" t="s">
        <v>718</v>
      </c>
      <c r="C8" s="13"/>
      <c r="D8" s="21">
        <v>100</v>
      </c>
      <c r="E8" s="17"/>
      <c r="F8" s="19"/>
      <c r="G8" s="11">
        <v>1000</v>
      </c>
      <c r="H8" s="19" t="s">
        <v>737</v>
      </c>
    </row>
    <row r="9" spans="1:8" s="6" customFormat="1" ht="45">
      <c r="A9" s="16">
        <f>A8+1</f>
        <v>7</v>
      </c>
      <c r="B9" s="13" t="s">
        <v>719</v>
      </c>
      <c r="C9" s="13"/>
      <c r="D9" s="21">
        <v>100</v>
      </c>
      <c r="E9" s="17"/>
      <c r="F9" s="19"/>
      <c r="G9" s="11">
        <v>500</v>
      </c>
      <c r="H9" s="19" t="s">
        <v>738</v>
      </c>
    </row>
    <row r="10" spans="1:8" s="5" customFormat="1" ht="27" customHeight="1">
      <c r="A10" s="10"/>
      <c r="B10" s="12" t="s">
        <v>2</v>
      </c>
      <c r="C10" s="12"/>
      <c r="D10" s="3"/>
      <c r="E10" s="3"/>
      <c r="F10" s="9"/>
      <c r="G10" s="3">
        <f>SUM(G3:G9)</f>
        <v>11500</v>
      </c>
      <c r="H10" s="22"/>
    </row>
  </sheetData>
  <sheetProtection/>
  <mergeCells count="1">
    <mergeCell ref="A1:H1"/>
  </mergeCells>
  <printOptions horizontalCentered="1"/>
  <pageMargins left="1" right="0.75" top="1" bottom="1" header="0.5" footer="0.5"/>
  <pageSetup firstPageNumber="45" useFirstPageNumber="1" horizontalDpi="600" verticalDpi="600" orientation="landscape" paperSize="9" r:id="rId3"/>
  <headerFooter alignWithMargins="0">
    <oddHeader>&amp;R&amp;P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91"/>
  <sheetViews>
    <sheetView zoomScalePageLayoutView="0" workbookViewId="0" topLeftCell="A276">
      <selection activeCell="T15" sqref="T15"/>
    </sheetView>
  </sheetViews>
  <sheetFormatPr defaultColWidth="9.140625" defaultRowHeight="12.75"/>
  <cols>
    <col min="1" max="1" width="5.28125" style="202" customWidth="1"/>
    <col min="2" max="2" width="20.140625" style="203" hidden="1" customWidth="1"/>
    <col min="3" max="3" width="14.140625" style="202" hidden="1" customWidth="1"/>
    <col min="4" max="4" width="9.00390625" style="202" hidden="1" customWidth="1"/>
    <col min="5" max="5" width="8.421875" style="202" hidden="1" customWidth="1"/>
    <col min="6" max="6" width="9.57421875" style="202" hidden="1" customWidth="1"/>
    <col min="7" max="7" width="10.140625" style="202" hidden="1" customWidth="1"/>
    <col min="8" max="8" width="7.00390625" style="202" hidden="1" customWidth="1"/>
    <col min="9" max="9" width="8.421875" style="202" hidden="1" customWidth="1"/>
    <col min="10" max="10" width="11.00390625" style="202" hidden="1" customWidth="1"/>
    <col min="11" max="11" width="12.00390625" style="204" hidden="1" customWidth="1"/>
    <col min="12" max="12" width="34.57421875" style="203" hidden="1" customWidth="1"/>
    <col min="13" max="13" width="21.8515625" style="203" customWidth="1"/>
    <col min="14" max="14" width="21.8515625" style="202" customWidth="1"/>
    <col min="15" max="15" width="14.7109375" style="202" customWidth="1"/>
    <col min="16" max="16" width="11.8515625" style="202" hidden="1" customWidth="1"/>
    <col min="17" max="17" width="9.00390625" style="202" hidden="1" customWidth="1"/>
    <col min="18" max="18" width="11.140625" style="203" hidden="1" customWidth="1"/>
    <col min="19" max="19" width="12.28125" style="203" hidden="1" customWidth="1"/>
    <col min="20" max="20" width="30.8515625" style="221" customWidth="1"/>
    <col min="21" max="21" width="14.140625" style="203" hidden="1" customWidth="1"/>
    <col min="22" max="22" width="10.7109375" style="204" hidden="1" customWidth="1"/>
    <col min="23" max="23" width="10.8515625" style="202" hidden="1" customWidth="1"/>
    <col min="24" max="24" width="8.57421875" style="204" hidden="1" customWidth="1"/>
    <col min="25" max="25" width="8.00390625" style="202" hidden="1" customWidth="1"/>
    <col min="26" max="26" width="9.140625" style="204" hidden="1" customWidth="1"/>
    <col min="27" max="27" width="15.140625" style="204" customWidth="1"/>
    <col min="28" max="28" width="21.28125" style="203" customWidth="1"/>
    <col min="29" max="16384" width="9.140625" style="203" customWidth="1"/>
  </cols>
  <sheetData>
    <row r="1" ht="12.75" hidden="1"/>
    <row r="2" spans="1:28" ht="23.25">
      <c r="A2" s="468" t="s">
        <v>1154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</row>
    <row r="3" spans="1:28" s="206" customFormat="1" ht="16.5" customHeight="1">
      <c r="A3" s="469" t="s">
        <v>27</v>
      </c>
      <c r="B3" s="469" t="s">
        <v>383</v>
      </c>
      <c r="C3" s="469" t="s">
        <v>384</v>
      </c>
      <c r="D3" s="469" t="s">
        <v>385</v>
      </c>
      <c r="E3" s="469"/>
      <c r="F3" s="469"/>
      <c r="G3" s="469"/>
      <c r="H3" s="469"/>
      <c r="I3" s="469"/>
      <c r="J3" s="469"/>
      <c r="K3" s="272"/>
      <c r="L3" s="271"/>
      <c r="M3" s="470" t="s">
        <v>816</v>
      </c>
      <c r="N3" s="470" t="s">
        <v>817</v>
      </c>
      <c r="O3" s="470" t="s">
        <v>1109</v>
      </c>
      <c r="P3" s="470" t="s">
        <v>818</v>
      </c>
      <c r="Q3" s="470" t="s">
        <v>819</v>
      </c>
      <c r="R3" s="470" t="s">
        <v>820</v>
      </c>
      <c r="S3" s="470" t="s">
        <v>821</v>
      </c>
      <c r="T3" s="475" t="s">
        <v>822</v>
      </c>
      <c r="U3" s="237" t="s">
        <v>822</v>
      </c>
      <c r="V3" s="477" t="s">
        <v>823</v>
      </c>
      <c r="W3" s="470" t="s">
        <v>824</v>
      </c>
      <c r="X3" s="470" t="s">
        <v>825</v>
      </c>
      <c r="Y3" s="470"/>
      <c r="Z3" s="470"/>
      <c r="AA3" s="477" t="s">
        <v>1108</v>
      </c>
      <c r="AB3" s="470" t="s">
        <v>26</v>
      </c>
    </row>
    <row r="4" spans="1:28" s="206" customFormat="1" ht="51">
      <c r="A4" s="469"/>
      <c r="B4" s="469"/>
      <c r="C4" s="469"/>
      <c r="D4" s="271" t="s">
        <v>386</v>
      </c>
      <c r="E4" s="271" t="s">
        <v>387</v>
      </c>
      <c r="F4" s="271" t="s">
        <v>388</v>
      </c>
      <c r="G4" s="271" t="s">
        <v>389</v>
      </c>
      <c r="H4" s="271" t="s">
        <v>390</v>
      </c>
      <c r="I4" s="271" t="s">
        <v>391</v>
      </c>
      <c r="J4" s="271" t="s">
        <v>276</v>
      </c>
      <c r="K4" s="272" t="s">
        <v>392</v>
      </c>
      <c r="L4" s="271" t="s">
        <v>26</v>
      </c>
      <c r="M4" s="470"/>
      <c r="N4" s="470"/>
      <c r="O4" s="470"/>
      <c r="P4" s="470"/>
      <c r="Q4" s="470"/>
      <c r="R4" s="470"/>
      <c r="S4" s="470"/>
      <c r="T4" s="476"/>
      <c r="U4" s="263" t="s">
        <v>826</v>
      </c>
      <c r="V4" s="477"/>
      <c r="W4" s="470"/>
      <c r="X4" s="263" t="s">
        <v>827</v>
      </c>
      <c r="Y4" s="263" t="s">
        <v>828</v>
      </c>
      <c r="Z4" s="262" t="s">
        <v>829</v>
      </c>
      <c r="AA4" s="477"/>
      <c r="AB4" s="470"/>
    </row>
    <row r="5" spans="1:28" s="206" customFormat="1" ht="12.75">
      <c r="A5" s="271">
        <v>1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  <c r="L5" s="271"/>
      <c r="M5" s="271">
        <f>A5+1</f>
        <v>2</v>
      </c>
      <c r="N5" s="263">
        <f>M5+1</f>
        <v>3</v>
      </c>
      <c r="O5" s="263">
        <f aca="true" t="shared" si="0" ref="O5:AB5">N5+1</f>
        <v>4</v>
      </c>
      <c r="P5" s="263">
        <f t="shared" si="0"/>
        <v>5</v>
      </c>
      <c r="Q5" s="263">
        <f t="shared" si="0"/>
        <v>6</v>
      </c>
      <c r="R5" s="263">
        <f t="shared" si="0"/>
        <v>7</v>
      </c>
      <c r="S5" s="263">
        <f t="shared" si="0"/>
        <v>8</v>
      </c>
      <c r="T5" s="263">
        <v>5</v>
      </c>
      <c r="U5" s="263">
        <f t="shared" si="0"/>
        <v>6</v>
      </c>
      <c r="V5" s="205">
        <f t="shared" si="0"/>
        <v>7</v>
      </c>
      <c r="W5" s="263">
        <f t="shared" si="0"/>
        <v>8</v>
      </c>
      <c r="X5" s="263">
        <f t="shared" si="0"/>
        <v>9</v>
      </c>
      <c r="Y5" s="263">
        <f t="shared" si="0"/>
        <v>10</v>
      </c>
      <c r="Z5" s="205">
        <f t="shared" si="0"/>
        <v>11</v>
      </c>
      <c r="AA5" s="205">
        <v>6</v>
      </c>
      <c r="AB5" s="263">
        <f t="shared" si="0"/>
        <v>7</v>
      </c>
    </row>
    <row r="6" spans="1:28" s="196" customFormat="1" ht="15">
      <c r="A6" s="471" t="s">
        <v>393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3"/>
    </row>
    <row r="7" spans="1:30" s="195" customFormat="1" ht="35.25" customHeight="1">
      <c r="A7" s="266">
        <v>1</v>
      </c>
      <c r="B7" s="268" t="s">
        <v>399</v>
      </c>
      <c r="C7" s="269">
        <v>9</v>
      </c>
      <c r="D7" s="269" t="s">
        <v>394</v>
      </c>
      <c r="E7" s="269" t="s">
        <v>394</v>
      </c>
      <c r="F7" s="269" t="s">
        <v>394</v>
      </c>
      <c r="G7" s="269" t="s">
        <v>394</v>
      </c>
      <c r="H7" s="269" t="s">
        <v>394</v>
      </c>
      <c r="I7" s="269" t="s">
        <v>394</v>
      </c>
      <c r="J7" s="268" t="s">
        <v>395</v>
      </c>
      <c r="K7" s="269">
        <v>6.74</v>
      </c>
      <c r="L7" s="268" t="s">
        <v>356</v>
      </c>
      <c r="M7" s="268" t="s">
        <v>399</v>
      </c>
      <c r="N7" s="266" t="s">
        <v>833</v>
      </c>
      <c r="O7" s="261">
        <v>9</v>
      </c>
      <c r="P7" s="268"/>
      <c r="Q7" s="269">
        <v>9</v>
      </c>
      <c r="R7" s="268"/>
      <c r="S7" s="268"/>
      <c r="T7" s="276" t="s">
        <v>1155</v>
      </c>
      <c r="U7" s="269" t="s">
        <v>356</v>
      </c>
      <c r="V7" s="269">
        <v>6.74</v>
      </c>
      <c r="W7" s="268" t="s">
        <v>860</v>
      </c>
      <c r="X7" s="268" t="s">
        <v>860</v>
      </c>
      <c r="Y7" s="268" t="s">
        <v>860</v>
      </c>
      <c r="Z7" s="268" t="s">
        <v>860</v>
      </c>
      <c r="AA7" s="261">
        <v>7.77</v>
      </c>
      <c r="AB7" s="268"/>
      <c r="AD7" s="195">
        <v>1</v>
      </c>
    </row>
    <row r="8" spans="1:30" s="195" customFormat="1" ht="28.5">
      <c r="A8" s="266">
        <f aca="true" t="shared" si="1" ref="A8:A15">A7+1</f>
        <v>2</v>
      </c>
      <c r="B8" s="268" t="s">
        <v>401</v>
      </c>
      <c r="C8" s="269">
        <v>9</v>
      </c>
      <c r="D8" s="269" t="s">
        <v>394</v>
      </c>
      <c r="E8" s="269" t="s">
        <v>394</v>
      </c>
      <c r="F8" s="269" t="s">
        <v>394</v>
      </c>
      <c r="G8" s="269" t="s">
        <v>394</v>
      </c>
      <c r="H8" s="269" t="s">
        <v>394</v>
      </c>
      <c r="I8" s="268" t="s">
        <v>395</v>
      </c>
      <c r="J8" s="269" t="s">
        <v>394</v>
      </c>
      <c r="K8" s="269">
        <v>3.33</v>
      </c>
      <c r="L8" s="268" t="s">
        <v>681</v>
      </c>
      <c r="M8" s="268" t="s">
        <v>401</v>
      </c>
      <c r="N8" s="266" t="s">
        <v>833</v>
      </c>
      <c r="O8" s="261">
        <v>9</v>
      </c>
      <c r="P8" s="268"/>
      <c r="Q8" s="269">
        <v>9</v>
      </c>
      <c r="R8" s="268"/>
      <c r="S8" s="268"/>
      <c r="T8" s="276" t="s">
        <v>638</v>
      </c>
      <c r="U8" s="268"/>
      <c r="V8" s="269">
        <v>3.33</v>
      </c>
      <c r="W8" s="268" t="s">
        <v>860</v>
      </c>
      <c r="X8" s="268" t="s">
        <v>860</v>
      </c>
      <c r="Y8" s="268" t="s">
        <v>860</v>
      </c>
      <c r="Z8" s="268" t="s">
        <v>860</v>
      </c>
      <c r="AA8" s="261">
        <v>6.34</v>
      </c>
      <c r="AB8" s="268"/>
      <c r="AD8" s="195">
        <v>2</v>
      </c>
    </row>
    <row r="9" spans="1:30" s="195" customFormat="1" ht="36" customHeight="1">
      <c r="A9" s="266">
        <f t="shared" si="1"/>
        <v>3</v>
      </c>
      <c r="B9" s="268" t="s">
        <v>404</v>
      </c>
      <c r="C9" s="269">
        <v>9</v>
      </c>
      <c r="D9" s="269" t="s">
        <v>394</v>
      </c>
      <c r="E9" s="269" t="s">
        <v>394</v>
      </c>
      <c r="F9" s="269" t="s">
        <v>394</v>
      </c>
      <c r="G9" s="269" t="s">
        <v>394</v>
      </c>
      <c r="H9" s="269" t="s">
        <v>394</v>
      </c>
      <c r="I9" s="269" t="s">
        <v>394</v>
      </c>
      <c r="J9" s="268" t="s">
        <v>395</v>
      </c>
      <c r="K9" s="269">
        <v>8.3</v>
      </c>
      <c r="L9" s="268" t="s">
        <v>781</v>
      </c>
      <c r="M9" s="268" t="s">
        <v>404</v>
      </c>
      <c r="N9" s="266" t="s">
        <v>833</v>
      </c>
      <c r="O9" s="261">
        <v>9</v>
      </c>
      <c r="P9" s="268"/>
      <c r="Q9" s="269">
        <v>9</v>
      </c>
      <c r="R9" s="268"/>
      <c r="S9" s="268"/>
      <c r="T9" s="276" t="s">
        <v>1156</v>
      </c>
      <c r="U9" s="268"/>
      <c r="V9" s="269">
        <v>8.3</v>
      </c>
      <c r="W9" s="268" t="s">
        <v>860</v>
      </c>
      <c r="X9" s="268" t="s">
        <v>860</v>
      </c>
      <c r="Y9" s="268" t="s">
        <v>860</v>
      </c>
      <c r="Z9" s="268" t="s">
        <v>860</v>
      </c>
      <c r="AA9" s="261">
        <v>8.3</v>
      </c>
      <c r="AB9" s="268"/>
      <c r="AD9" s="195">
        <v>3</v>
      </c>
    </row>
    <row r="10" spans="1:30" s="195" customFormat="1" ht="22.5" customHeight="1">
      <c r="A10" s="266">
        <f t="shared" si="1"/>
        <v>4</v>
      </c>
      <c r="B10" s="268" t="s">
        <v>405</v>
      </c>
      <c r="C10" s="269">
        <v>9</v>
      </c>
      <c r="D10" s="269" t="s">
        <v>394</v>
      </c>
      <c r="E10" s="269" t="s">
        <v>394</v>
      </c>
      <c r="F10" s="269" t="s">
        <v>394</v>
      </c>
      <c r="G10" s="269" t="s">
        <v>394</v>
      </c>
      <c r="H10" s="269" t="s">
        <v>394</v>
      </c>
      <c r="I10" s="268" t="s">
        <v>395</v>
      </c>
      <c r="J10" s="269" t="s">
        <v>394</v>
      </c>
      <c r="K10" s="269">
        <v>4.94</v>
      </c>
      <c r="L10" s="268" t="s">
        <v>403</v>
      </c>
      <c r="M10" s="268" t="s">
        <v>405</v>
      </c>
      <c r="N10" s="266" t="s">
        <v>833</v>
      </c>
      <c r="O10" s="261">
        <v>9</v>
      </c>
      <c r="P10" s="268"/>
      <c r="Q10" s="269">
        <v>9</v>
      </c>
      <c r="R10" s="268"/>
      <c r="S10" s="268"/>
      <c r="T10" s="276" t="s">
        <v>638</v>
      </c>
      <c r="U10" s="268"/>
      <c r="V10" s="269">
        <v>4.94</v>
      </c>
      <c r="W10" s="268" t="s">
        <v>860</v>
      </c>
      <c r="X10" s="268" t="s">
        <v>860</v>
      </c>
      <c r="Y10" s="268" t="s">
        <v>860</v>
      </c>
      <c r="Z10" s="268" t="s">
        <v>860</v>
      </c>
      <c r="AA10" s="261">
        <v>4.94</v>
      </c>
      <c r="AB10" s="268"/>
      <c r="AD10" s="195">
        <v>4</v>
      </c>
    </row>
    <row r="11" spans="1:30" s="195" customFormat="1" ht="35.25" customHeight="1">
      <c r="A11" s="266">
        <f t="shared" si="1"/>
        <v>5</v>
      </c>
      <c r="B11" s="268" t="s">
        <v>406</v>
      </c>
      <c r="C11" s="269">
        <v>9</v>
      </c>
      <c r="D11" s="269" t="s">
        <v>394</v>
      </c>
      <c r="E11" s="269" t="s">
        <v>394</v>
      </c>
      <c r="F11" s="269" t="s">
        <v>394</v>
      </c>
      <c r="G11" s="269" t="s">
        <v>394</v>
      </c>
      <c r="H11" s="269" t="s">
        <v>394</v>
      </c>
      <c r="I11" s="268" t="s">
        <v>395</v>
      </c>
      <c r="J11" s="269" t="s">
        <v>394</v>
      </c>
      <c r="K11" s="269">
        <v>6.6</v>
      </c>
      <c r="L11" s="268" t="s">
        <v>765</v>
      </c>
      <c r="M11" s="268" t="s">
        <v>406</v>
      </c>
      <c r="N11" s="266" t="s">
        <v>833</v>
      </c>
      <c r="O11" s="261">
        <v>9</v>
      </c>
      <c r="P11" s="268"/>
      <c r="Q11" s="269">
        <v>9</v>
      </c>
      <c r="R11" s="268"/>
      <c r="S11" s="268"/>
      <c r="T11" s="276" t="s">
        <v>1157</v>
      </c>
      <c r="U11" s="268"/>
      <c r="V11" s="269">
        <v>6.6</v>
      </c>
      <c r="W11" s="268" t="s">
        <v>860</v>
      </c>
      <c r="X11" s="268" t="s">
        <v>860</v>
      </c>
      <c r="Y11" s="268" t="s">
        <v>860</v>
      </c>
      <c r="Z11" s="268" t="s">
        <v>860</v>
      </c>
      <c r="AA11" s="261">
        <v>8.37</v>
      </c>
      <c r="AB11" s="268"/>
      <c r="AD11" s="195">
        <v>5</v>
      </c>
    </row>
    <row r="12" spans="1:30" s="195" customFormat="1" ht="36.75" customHeight="1">
      <c r="A12" s="266">
        <f t="shared" si="1"/>
        <v>6</v>
      </c>
      <c r="B12" s="268" t="s">
        <v>407</v>
      </c>
      <c r="C12" s="269">
        <v>9</v>
      </c>
      <c r="D12" s="269" t="s">
        <v>394</v>
      </c>
      <c r="E12" s="269" t="s">
        <v>394</v>
      </c>
      <c r="F12" s="269" t="s">
        <v>394</v>
      </c>
      <c r="G12" s="269" t="s">
        <v>394</v>
      </c>
      <c r="H12" s="269" t="s">
        <v>394</v>
      </c>
      <c r="I12" s="268" t="s">
        <v>395</v>
      </c>
      <c r="J12" s="269" t="s">
        <v>394</v>
      </c>
      <c r="K12" s="269">
        <v>6.46</v>
      </c>
      <c r="L12" s="268" t="s">
        <v>765</v>
      </c>
      <c r="M12" s="268" t="s">
        <v>407</v>
      </c>
      <c r="N12" s="266" t="s">
        <v>833</v>
      </c>
      <c r="O12" s="261">
        <v>9</v>
      </c>
      <c r="P12" s="268"/>
      <c r="Q12" s="269">
        <v>9</v>
      </c>
      <c r="R12" s="268"/>
      <c r="S12" s="268"/>
      <c r="T12" s="276" t="s">
        <v>1158</v>
      </c>
      <c r="U12" s="268"/>
      <c r="V12" s="269">
        <v>6.46</v>
      </c>
      <c r="W12" s="268" t="s">
        <v>860</v>
      </c>
      <c r="X12" s="268" t="s">
        <v>860</v>
      </c>
      <c r="Y12" s="268" t="s">
        <v>860</v>
      </c>
      <c r="Z12" s="268" t="s">
        <v>860</v>
      </c>
      <c r="AA12" s="261">
        <v>6.46</v>
      </c>
      <c r="AB12" s="268"/>
      <c r="AD12" s="195">
        <v>6</v>
      </c>
    </row>
    <row r="13" spans="1:30" s="195" customFormat="1" ht="36.75" customHeight="1">
      <c r="A13" s="266">
        <f t="shared" si="1"/>
        <v>7</v>
      </c>
      <c r="B13" s="268" t="s">
        <v>110</v>
      </c>
      <c r="C13" s="269">
        <v>9</v>
      </c>
      <c r="D13" s="269" t="s">
        <v>394</v>
      </c>
      <c r="E13" s="269" t="s">
        <v>394</v>
      </c>
      <c r="F13" s="269" t="s">
        <v>394</v>
      </c>
      <c r="G13" s="269" t="s">
        <v>394</v>
      </c>
      <c r="H13" s="269" t="s">
        <v>394</v>
      </c>
      <c r="I13" s="268" t="s">
        <v>395</v>
      </c>
      <c r="J13" s="269" t="s">
        <v>394</v>
      </c>
      <c r="K13" s="269">
        <v>4.6</v>
      </c>
      <c r="L13" s="268" t="s">
        <v>782</v>
      </c>
      <c r="M13" s="268" t="s">
        <v>110</v>
      </c>
      <c r="N13" s="266" t="s">
        <v>833</v>
      </c>
      <c r="O13" s="261">
        <v>9</v>
      </c>
      <c r="P13" s="268"/>
      <c r="Q13" s="269">
        <v>9</v>
      </c>
      <c r="R13" s="268"/>
      <c r="S13" s="268"/>
      <c r="T13" s="276" t="s">
        <v>1159</v>
      </c>
      <c r="U13" s="268"/>
      <c r="V13" s="269">
        <v>4.6</v>
      </c>
      <c r="W13" s="268" t="s">
        <v>860</v>
      </c>
      <c r="X13" s="268" t="s">
        <v>860</v>
      </c>
      <c r="Y13" s="268" t="s">
        <v>860</v>
      </c>
      <c r="Z13" s="268" t="s">
        <v>860</v>
      </c>
      <c r="AA13" s="261">
        <v>7</v>
      </c>
      <c r="AB13" s="268"/>
      <c r="AD13" s="195">
        <v>7</v>
      </c>
    </row>
    <row r="14" spans="1:30" s="195" customFormat="1" ht="39.75" customHeight="1">
      <c r="A14" s="266">
        <f t="shared" si="1"/>
        <v>8</v>
      </c>
      <c r="B14" s="268" t="s">
        <v>409</v>
      </c>
      <c r="C14" s="269">
        <v>9</v>
      </c>
      <c r="D14" s="269" t="s">
        <v>394</v>
      </c>
      <c r="E14" s="269" t="s">
        <v>394</v>
      </c>
      <c r="F14" s="269" t="s">
        <v>394</v>
      </c>
      <c r="G14" s="269" t="s">
        <v>394</v>
      </c>
      <c r="H14" s="268"/>
      <c r="I14" s="268" t="s">
        <v>395</v>
      </c>
      <c r="J14" s="269" t="s">
        <v>394</v>
      </c>
      <c r="K14" s="269">
        <v>3.61</v>
      </c>
      <c r="L14" s="268" t="s">
        <v>765</v>
      </c>
      <c r="M14" s="268" t="s">
        <v>409</v>
      </c>
      <c r="N14" s="266" t="s">
        <v>833</v>
      </c>
      <c r="O14" s="261">
        <v>9</v>
      </c>
      <c r="P14" s="268"/>
      <c r="Q14" s="269">
        <v>9</v>
      </c>
      <c r="R14" s="268"/>
      <c r="S14" s="268"/>
      <c r="T14" s="276" t="s">
        <v>1160</v>
      </c>
      <c r="U14" s="268"/>
      <c r="V14" s="269">
        <v>3.61</v>
      </c>
      <c r="W14" s="268" t="s">
        <v>860</v>
      </c>
      <c r="X14" s="268" t="s">
        <v>860</v>
      </c>
      <c r="Y14" s="268" t="s">
        <v>860</v>
      </c>
      <c r="Z14" s="268" t="s">
        <v>860</v>
      </c>
      <c r="AA14" s="261">
        <v>6.29</v>
      </c>
      <c r="AB14" s="268"/>
      <c r="AD14" s="195">
        <v>8</v>
      </c>
    </row>
    <row r="15" spans="1:30" s="195" customFormat="1" ht="36.75" customHeight="1">
      <c r="A15" s="266">
        <f t="shared" si="1"/>
        <v>9</v>
      </c>
      <c r="B15" s="268" t="s">
        <v>410</v>
      </c>
      <c r="C15" s="269">
        <v>9</v>
      </c>
      <c r="D15" s="269" t="s">
        <v>394</v>
      </c>
      <c r="E15" s="269" t="s">
        <v>394</v>
      </c>
      <c r="F15" s="269" t="s">
        <v>394</v>
      </c>
      <c r="G15" s="269" t="s">
        <v>394</v>
      </c>
      <c r="H15" s="269" t="s">
        <v>394</v>
      </c>
      <c r="I15" s="269" t="s">
        <v>394</v>
      </c>
      <c r="J15" s="268" t="s">
        <v>395</v>
      </c>
      <c r="K15" s="269">
        <v>6.33</v>
      </c>
      <c r="L15" s="268" t="s">
        <v>735</v>
      </c>
      <c r="M15" s="268" t="s">
        <v>410</v>
      </c>
      <c r="N15" s="266" t="s">
        <v>833</v>
      </c>
      <c r="O15" s="261">
        <v>9</v>
      </c>
      <c r="P15" s="268"/>
      <c r="Q15" s="269">
        <v>9</v>
      </c>
      <c r="R15" s="268"/>
      <c r="S15" s="268"/>
      <c r="T15" s="276" t="s">
        <v>1161</v>
      </c>
      <c r="U15" s="269" t="s">
        <v>735</v>
      </c>
      <c r="V15" s="269">
        <v>6.33</v>
      </c>
      <c r="W15" s="268" t="s">
        <v>860</v>
      </c>
      <c r="X15" s="268" t="s">
        <v>860</v>
      </c>
      <c r="Y15" s="268" t="s">
        <v>860</v>
      </c>
      <c r="Z15" s="268" t="s">
        <v>860</v>
      </c>
      <c r="AA15" s="261">
        <v>7.56</v>
      </c>
      <c r="AB15" s="268"/>
      <c r="AD15" s="195">
        <v>9</v>
      </c>
    </row>
    <row r="16" spans="1:30" s="196" customFormat="1" ht="15">
      <c r="A16" s="259"/>
      <c r="B16" s="264" t="s">
        <v>411</v>
      </c>
      <c r="C16" s="274">
        <f>SUM(C7:C15)</f>
        <v>81</v>
      </c>
      <c r="D16" s="264"/>
      <c r="E16" s="264"/>
      <c r="F16" s="264"/>
      <c r="G16" s="264"/>
      <c r="H16" s="264"/>
      <c r="I16" s="264"/>
      <c r="J16" s="264"/>
      <c r="K16" s="274">
        <f>SUM(K7:K15)</f>
        <v>50.910000000000004</v>
      </c>
      <c r="L16" s="264"/>
      <c r="M16" s="264" t="s">
        <v>411</v>
      </c>
      <c r="N16" s="259"/>
      <c r="O16" s="265">
        <f>SUM(O7:O15)</f>
        <v>81</v>
      </c>
      <c r="P16" s="264"/>
      <c r="Q16" s="274">
        <f>SUM(Q7:Q15)</f>
        <v>81</v>
      </c>
      <c r="R16" s="264"/>
      <c r="S16" s="264"/>
      <c r="T16" s="264"/>
      <c r="U16" s="264"/>
      <c r="V16" s="274">
        <f aca="true" t="shared" si="2" ref="V16:AA16">SUM(V7:V15)</f>
        <v>50.910000000000004</v>
      </c>
      <c r="W16" s="274">
        <f t="shared" si="2"/>
        <v>0</v>
      </c>
      <c r="X16" s="274">
        <f t="shared" si="2"/>
        <v>0</v>
      </c>
      <c r="Y16" s="274">
        <f t="shared" si="2"/>
        <v>0</v>
      </c>
      <c r="Z16" s="274">
        <f t="shared" si="2"/>
        <v>0</v>
      </c>
      <c r="AA16" s="265">
        <f t="shared" si="2"/>
        <v>63.03</v>
      </c>
      <c r="AB16" s="264"/>
      <c r="AD16" s="195">
        <v>10</v>
      </c>
    </row>
    <row r="17" spans="1:30" s="196" customFormat="1" ht="15">
      <c r="A17" s="471" t="s">
        <v>412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3"/>
      <c r="AD17" s="195">
        <v>11</v>
      </c>
    </row>
    <row r="18" spans="1:30" s="195" customFormat="1" ht="48.75" customHeight="1">
      <c r="A18" s="266">
        <f>A15+1</f>
        <v>10</v>
      </c>
      <c r="B18" s="268" t="s">
        <v>413</v>
      </c>
      <c r="C18" s="269">
        <v>9</v>
      </c>
      <c r="D18" s="269" t="s">
        <v>394</v>
      </c>
      <c r="E18" s="269" t="s">
        <v>394</v>
      </c>
      <c r="F18" s="269" t="s">
        <v>394</v>
      </c>
      <c r="G18" s="269" t="s">
        <v>394</v>
      </c>
      <c r="H18" s="268"/>
      <c r="I18" s="269" t="s">
        <v>394</v>
      </c>
      <c r="J18" s="268" t="s">
        <v>395</v>
      </c>
      <c r="K18" s="269">
        <v>8.3</v>
      </c>
      <c r="L18" s="268" t="s">
        <v>781</v>
      </c>
      <c r="M18" s="268" t="s">
        <v>413</v>
      </c>
      <c r="N18" s="266" t="s">
        <v>1116</v>
      </c>
      <c r="O18" s="261">
        <v>9</v>
      </c>
      <c r="P18" s="268" t="s">
        <v>830</v>
      </c>
      <c r="Q18" s="269">
        <v>9</v>
      </c>
      <c r="R18" s="268" t="s">
        <v>831</v>
      </c>
      <c r="S18" s="268" t="s">
        <v>832</v>
      </c>
      <c r="T18" s="276" t="s">
        <v>1125</v>
      </c>
      <c r="U18" s="268" t="s">
        <v>638</v>
      </c>
      <c r="V18" s="269">
        <v>3.87</v>
      </c>
      <c r="W18" s="268"/>
      <c r="X18" s="268">
        <f>8.3-V18</f>
        <v>4.430000000000001</v>
      </c>
      <c r="Y18" s="268">
        <v>0</v>
      </c>
      <c r="Z18" s="269">
        <f>SUM(X18:Y18)</f>
        <v>4.430000000000001</v>
      </c>
      <c r="AA18" s="261">
        <v>8.3</v>
      </c>
      <c r="AB18" s="268"/>
      <c r="AD18" s="195">
        <v>12</v>
      </c>
    </row>
    <row r="19" spans="1:30" s="195" customFormat="1" ht="28.5">
      <c r="A19" s="266">
        <f>A18+1</f>
        <v>11</v>
      </c>
      <c r="B19" s="268" t="s">
        <v>415</v>
      </c>
      <c r="C19" s="269">
        <v>9</v>
      </c>
      <c r="D19" s="269" t="s">
        <v>394</v>
      </c>
      <c r="E19" s="269" t="s">
        <v>394</v>
      </c>
      <c r="F19" s="269" t="s">
        <v>394</v>
      </c>
      <c r="G19" s="269" t="s">
        <v>394</v>
      </c>
      <c r="H19" s="269" t="s">
        <v>394</v>
      </c>
      <c r="I19" s="268" t="s">
        <v>395</v>
      </c>
      <c r="J19" s="269" t="s">
        <v>394</v>
      </c>
      <c r="K19" s="269">
        <v>3.91</v>
      </c>
      <c r="L19" s="268" t="s">
        <v>784</v>
      </c>
      <c r="M19" s="268" t="s">
        <v>415</v>
      </c>
      <c r="N19" s="266" t="s">
        <v>833</v>
      </c>
      <c r="O19" s="261">
        <v>9</v>
      </c>
      <c r="P19" s="268" t="s">
        <v>835</v>
      </c>
      <c r="Q19" s="269">
        <v>9</v>
      </c>
      <c r="R19" s="268" t="s">
        <v>836</v>
      </c>
      <c r="S19" s="268" t="s">
        <v>834</v>
      </c>
      <c r="T19" s="276" t="s">
        <v>1162</v>
      </c>
      <c r="U19" s="268"/>
      <c r="V19" s="269">
        <v>3.91</v>
      </c>
      <c r="W19" s="268"/>
      <c r="X19" s="268">
        <v>0</v>
      </c>
      <c r="Y19" s="268">
        <v>0</v>
      </c>
      <c r="Z19" s="269">
        <f>SUM(X19:Y19)</f>
        <v>0</v>
      </c>
      <c r="AA19" s="261">
        <v>8.379999999999999</v>
      </c>
      <c r="AB19" s="268"/>
      <c r="AD19" s="196"/>
    </row>
    <row r="20" spans="1:30" s="195" customFormat="1" ht="28.5">
      <c r="A20" s="266">
        <f>A19+1</f>
        <v>12</v>
      </c>
      <c r="B20" s="268" t="s">
        <v>416</v>
      </c>
      <c r="C20" s="269">
        <v>9</v>
      </c>
      <c r="D20" s="269" t="s">
        <v>394</v>
      </c>
      <c r="E20" s="269" t="s">
        <v>394</v>
      </c>
      <c r="F20" s="269" t="s">
        <v>394</v>
      </c>
      <c r="G20" s="269" t="s">
        <v>394</v>
      </c>
      <c r="H20" s="269" t="s">
        <v>394</v>
      </c>
      <c r="I20" s="268" t="s">
        <v>395</v>
      </c>
      <c r="J20" s="269" t="s">
        <v>394</v>
      </c>
      <c r="K20" s="269">
        <v>3.84</v>
      </c>
      <c r="L20" s="268" t="s">
        <v>785</v>
      </c>
      <c r="M20" s="268" t="s">
        <v>416</v>
      </c>
      <c r="N20" s="266" t="s">
        <v>833</v>
      </c>
      <c r="O20" s="261">
        <v>9</v>
      </c>
      <c r="P20" s="268" t="s">
        <v>837</v>
      </c>
      <c r="Q20" s="269">
        <v>9</v>
      </c>
      <c r="R20" s="268" t="s">
        <v>831</v>
      </c>
      <c r="S20" s="268" t="s">
        <v>834</v>
      </c>
      <c r="T20" s="276" t="s">
        <v>1163</v>
      </c>
      <c r="U20" s="268"/>
      <c r="V20" s="269">
        <v>3.84</v>
      </c>
      <c r="W20" s="268"/>
      <c r="X20" s="268">
        <v>0</v>
      </c>
      <c r="Y20" s="268">
        <v>0</v>
      </c>
      <c r="Z20" s="269">
        <f>SUM(X20:Y20)</f>
        <v>0</v>
      </c>
      <c r="AA20" s="261">
        <v>8.34</v>
      </c>
      <c r="AB20" s="268"/>
      <c r="AD20" s="195">
        <v>13</v>
      </c>
    </row>
    <row r="21" spans="1:30" s="196" customFormat="1" ht="15">
      <c r="A21" s="259"/>
      <c r="B21" s="264" t="s">
        <v>411</v>
      </c>
      <c r="C21" s="274">
        <f>SUM(C18:C20)</f>
        <v>27</v>
      </c>
      <c r="D21" s="264"/>
      <c r="E21" s="264"/>
      <c r="F21" s="264"/>
      <c r="G21" s="264"/>
      <c r="H21" s="274"/>
      <c r="I21" s="274"/>
      <c r="J21" s="264"/>
      <c r="K21" s="274">
        <f>SUM(K18:K20)</f>
        <v>16.05</v>
      </c>
      <c r="L21" s="264"/>
      <c r="M21" s="264" t="s">
        <v>411</v>
      </c>
      <c r="N21" s="259"/>
      <c r="O21" s="265">
        <f>SUM(O18:O20)</f>
        <v>27</v>
      </c>
      <c r="P21" s="264"/>
      <c r="Q21" s="274">
        <f>SUM(Q18:Q20)</f>
        <v>27</v>
      </c>
      <c r="R21" s="264"/>
      <c r="S21" s="264"/>
      <c r="T21" s="264"/>
      <c r="U21" s="264"/>
      <c r="V21" s="274">
        <f aca="true" t="shared" si="3" ref="V21:AA21">SUM(V18:V20)</f>
        <v>11.620000000000001</v>
      </c>
      <c r="W21" s="274">
        <f t="shared" si="3"/>
        <v>0</v>
      </c>
      <c r="X21" s="274">
        <f t="shared" si="3"/>
        <v>4.430000000000001</v>
      </c>
      <c r="Y21" s="274">
        <f t="shared" si="3"/>
        <v>0</v>
      </c>
      <c r="Z21" s="274">
        <f t="shared" si="3"/>
        <v>4.430000000000001</v>
      </c>
      <c r="AA21" s="265">
        <f t="shared" si="3"/>
        <v>25.02</v>
      </c>
      <c r="AB21" s="264"/>
      <c r="AD21" s="195">
        <v>17</v>
      </c>
    </row>
    <row r="22" spans="1:30" s="196" customFormat="1" ht="15">
      <c r="A22" s="471" t="s">
        <v>421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3"/>
      <c r="AD22" s="195">
        <v>18</v>
      </c>
    </row>
    <row r="23" spans="1:30" s="195" customFormat="1" ht="57">
      <c r="A23" s="266">
        <f>A20+1</f>
        <v>13</v>
      </c>
      <c r="B23" s="268" t="s">
        <v>422</v>
      </c>
      <c r="C23" s="269">
        <v>9</v>
      </c>
      <c r="D23" s="269" t="s">
        <v>394</v>
      </c>
      <c r="E23" s="269" t="s">
        <v>394</v>
      </c>
      <c r="F23" s="269" t="s">
        <v>394</v>
      </c>
      <c r="G23" s="269" t="s">
        <v>394</v>
      </c>
      <c r="H23" s="269" t="s">
        <v>394</v>
      </c>
      <c r="I23" s="269" t="s">
        <v>394</v>
      </c>
      <c r="J23" s="268" t="s">
        <v>395</v>
      </c>
      <c r="K23" s="269">
        <v>8.12</v>
      </c>
      <c r="L23" s="268" t="s">
        <v>356</v>
      </c>
      <c r="M23" s="268" t="s">
        <v>422</v>
      </c>
      <c r="N23" s="266" t="s">
        <v>1120</v>
      </c>
      <c r="O23" s="261">
        <v>9</v>
      </c>
      <c r="P23" s="268" t="s">
        <v>932</v>
      </c>
      <c r="Q23" s="269">
        <v>9</v>
      </c>
      <c r="R23" s="268" t="s">
        <v>933</v>
      </c>
      <c r="S23" s="268"/>
      <c r="T23" s="276" t="s">
        <v>1127</v>
      </c>
      <c r="U23" s="268" t="s">
        <v>934</v>
      </c>
      <c r="V23" s="269">
        <v>8.126</v>
      </c>
      <c r="W23" s="268" t="s">
        <v>860</v>
      </c>
      <c r="X23" s="268" t="s">
        <v>860</v>
      </c>
      <c r="Y23" s="268" t="s">
        <v>860</v>
      </c>
      <c r="Z23" s="269">
        <v>0</v>
      </c>
      <c r="AA23" s="261">
        <v>8.126</v>
      </c>
      <c r="AB23" s="268"/>
      <c r="AD23" s="195">
        <v>19</v>
      </c>
    </row>
    <row r="24" spans="1:30" s="195" customFormat="1" ht="42.75">
      <c r="A24" s="266">
        <f>A23+1</f>
        <v>14</v>
      </c>
      <c r="B24" s="268" t="s">
        <v>438</v>
      </c>
      <c r="C24" s="269">
        <v>9</v>
      </c>
      <c r="D24" s="268"/>
      <c r="E24" s="269" t="s">
        <v>394</v>
      </c>
      <c r="F24" s="269" t="s">
        <v>394</v>
      </c>
      <c r="G24" s="269" t="s">
        <v>394</v>
      </c>
      <c r="H24" s="269" t="s">
        <v>394</v>
      </c>
      <c r="I24" s="269" t="s">
        <v>394</v>
      </c>
      <c r="J24" s="268" t="s">
        <v>395</v>
      </c>
      <c r="K24" s="269">
        <v>4.61</v>
      </c>
      <c r="L24" s="268" t="s">
        <v>207</v>
      </c>
      <c r="M24" s="268" t="s">
        <v>438</v>
      </c>
      <c r="N24" s="266" t="s">
        <v>833</v>
      </c>
      <c r="O24" s="261">
        <v>9</v>
      </c>
      <c r="P24" s="268" t="s">
        <v>935</v>
      </c>
      <c r="Q24" s="269">
        <v>9</v>
      </c>
      <c r="R24" s="268" t="s">
        <v>936</v>
      </c>
      <c r="S24" s="268" t="s">
        <v>937</v>
      </c>
      <c r="T24" s="276" t="s">
        <v>1164</v>
      </c>
      <c r="U24" s="474" t="s">
        <v>938</v>
      </c>
      <c r="V24" s="269">
        <v>4.613</v>
      </c>
      <c r="W24" s="268" t="s">
        <v>860</v>
      </c>
      <c r="X24" s="268" t="s">
        <v>860</v>
      </c>
      <c r="Y24" s="268" t="s">
        <v>860</v>
      </c>
      <c r="Z24" s="269">
        <v>0</v>
      </c>
      <c r="AA24" s="261">
        <v>7.121</v>
      </c>
      <c r="AB24" s="268"/>
      <c r="AD24" s="195">
        <v>20</v>
      </c>
    </row>
    <row r="25" spans="1:30" s="195" customFormat="1" ht="42.75">
      <c r="A25" s="266">
        <f aca="true" t="shared" si="4" ref="A25:A37">A24+1</f>
        <v>15</v>
      </c>
      <c r="B25" s="268" t="s">
        <v>424</v>
      </c>
      <c r="C25" s="269">
        <v>9</v>
      </c>
      <c r="D25" s="269" t="s">
        <v>394</v>
      </c>
      <c r="E25" s="269" t="s">
        <v>394</v>
      </c>
      <c r="F25" s="269" t="s">
        <v>394</v>
      </c>
      <c r="G25" s="269" t="s">
        <v>394</v>
      </c>
      <c r="H25" s="269" t="s">
        <v>394</v>
      </c>
      <c r="I25" s="269" t="s">
        <v>394</v>
      </c>
      <c r="J25" s="268" t="s">
        <v>395</v>
      </c>
      <c r="K25" s="269">
        <v>6.54</v>
      </c>
      <c r="L25" s="268" t="s">
        <v>802</v>
      </c>
      <c r="M25" s="268" t="s">
        <v>424</v>
      </c>
      <c r="N25" s="266" t="s">
        <v>833</v>
      </c>
      <c r="O25" s="261">
        <v>9</v>
      </c>
      <c r="P25" s="268" t="s">
        <v>939</v>
      </c>
      <c r="Q25" s="269">
        <v>9</v>
      </c>
      <c r="R25" s="268" t="s">
        <v>936</v>
      </c>
      <c r="S25" s="268" t="s">
        <v>937</v>
      </c>
      <c r="T25" s="276" t="s">
        <v>1128</v>
      </c>
      <c r="U25" s="474"/>
      <c r="V25" s="269">
        <v>6.546</v>
      </c>
      <c r="W25" s="268" t="s">
        <v>860</v>
      </c>
      <c r="X25" s="268" t="s">
        <v>860</v>
      </c>
      <c r="Y25" s="268">
        <v>0.18</v>
      </c>
      <c r="Z25" s="269">
        <v>0.18</v>
      </c>
      <c r="AA25" s="261">
        <v>8.116</v>
      </c>
      <c r="AB25" s="268"/>
      <c r="AD25" s="195">
        <v>21</v>
      </c>
    </row>
    <row r="26" spans="1:30" s="195" customFormat="1" ht="42.75">
      <c r="A26" s="266">
        <f t="shared" si="4"/>
        <v>16</v>
      </c>
      <c r="B26" s="268" t="s">
        <v>425</v>
      </c>
      <c r="C26" s="269">
        <v>9</v>
      </c>
      <c r="D26" s="269" t="s">
        <v>394</v>
      </c>
      <c r="E26" s="268"/>
      <c r="F26" s="269" t="s">
        <v>394</v>
      </c>
      <c r="G26" s="269" t="s">
        <v>394</v>
      </c>
      <c r="H26" s="269" t="s">
        <v>394</v>
      </c>
      <c r="I26" s="269" t="s">
        <v>394</v>
      </c>
      <c r="J26" s="268" t="s">
        <v>395</v>
      </c>
      <c r="K26" s="269">
        <v>5.97</v>
      </c>
      <c r="L26" s="268" t="s">
        <v>638</v>
      </c>
      <c r="M26" s="268" t="s">
        <v>425</v>
      </c>
      <c r="N26" s="266" t="s">
        <v>833</v>
      </c>
      <c r="O26" s="261">
        <v>9</v>
      </c>
      <c r="P26" s="268" t="s">
        <v>940</v>
      </c>
      <c r="Q26" s="269">
        <v>9</v>
      </c>
      <c r="R26" s="268" t="s">
        <v>936</v>
      </c>
      <c r="S26" s="268" t="s">
        <v>937</v>
      </c>
      <c r="T26" s="276" t="s">
        <v>1129</v>
      </c>
      <c r="U26" s="268"/>
      <c r="V26" s="269">
        <v>5.97</v>
      </c>
      <c r="W26" s="268" t="s">
        <v>860</v>
      </c>
      <c r="X26" s="268" t="s">
        <v>860</v>
      </c>
      <c r="Y26" s="268" t="s">
        <v>860</v>
      </c>
      <c r="Z26" s="269">
        <v>0</v>
      </c>
      <c r="AA26" s="261">
        <v>8.124</v>
      </c>
      <c r="AB26" s="268"/>
      <c r="AD26" s="195">
        <v>22</v>
      </c>
    </row>
    <row r="27" spans="1:30" s="195" customFormat="1" ht="42.75">
      <c r="A27" s="266">
        <f t="shared" si="4"/>
        <v>17</v>
      </c>
      <c r="B27" s="268" t="s">
        <v>423</v>
      </c>
      <c r="C27" s="269">
        <v>9</v>
      </c>
      <c r="D27" s="269" t="s">
        <v>394</v>
      </c>
      <c r="E27" s="269" t="s">
        <v>394</v>
      </c>
      <c r="F27" s="269" t="s">
        <v>394</v>
      </c>
      <c r="G27" s="269" t="s">
        <v>394</v>
      </c>
      <c r="H27" s="269" t="s">
        <v>394</v>
      </c>
      <c r="I27" s="269" t="s">
        <v>394</v>
      </c>
      <c r="J27" s="268" t="s">
        <v>395</v>
      </c>
      <c r="K27" s="269">
        <v>6.22</v>
      </c>
      <c r="L27" s="268" t="s">
        <v>683</v>
      </c>
      <c r="M27" s="268" t="s">
        <v>423</v>
      </c>
      <c r="N27" s="266" t="s">
        <v>833</v>
      </c>
      <c r="O27" s="261">
        <v>9</v>
      </c>
      <c r="P27" s="268" t="s">
        <v>941</v>
      </c>
      <c r="Q27" s="269">
        <v>9</v>
      </c>
      <c r="R27" s="268" t="s">
        <v>936</v>
      </c>
      <c r="S27" s="268" t="s">
        <v>937</v>
      </c>
      <c r="T27" s="276" t="s">
        <v>1130</v>
      </c>
      <c r="U27" s="268"/>
      <c r="V27" s="269">
        <v>6.227</v>
      </c>
      <c r="W27" s="268" t="s">
        <v>942</v>
      </c>
      <c r="X27" s="268" t="s">
        <v>942</v>
      </c>
      <c r="Y27" s="268" t="s">
        <v>860</v>
      </c>
      <c r="Z27" s="269">
        <v>0</v>
      </c>
      <c r="AA27" s="261">
        <v>8.202</v>
      </c>
      <c r="AB27" s="268"/>
      <c r="AD27" s="195">
        <v>23</v>
      </c>
    </row>
    <row r="28" spans="1:30" s="195" customFormat="1" ht="57">
      <c r="A28" s="266">
        <f t="shared" si="4"/>
        <v>18</v>
      </c>
      <c r="B28" s="268" t="s">
        <v>439</v>
      </c>
      <c r="C28" s="269">
        <v>9</v>
      </c>
      <c r="D28" s="269" t="s">
        <v>394</v>
      </c>
      <c r="E28" s="269" t="s">
        <v>394</v>
      </c>
      <c r="F28" s="269" t="s">
        <v>394</v>
      </c>
      <c r="G28" s="269" t="s">
        <v>394</v>
      </c>
      <c r="H28" s="269" t="s">
        <v>394</v>
      </c>
      <c r="I28" s="269" t="s">
        <v>394</v>
      </c>
      <c r="J28" s="268" t="s">
        <v>395</v>
      </c>
      <c r="K28" s="269">
        <v>8.16</v>
      </c>
      <c r="L28" s="268" t="s">
        <v>276</v>
      </c>
      <c r="M28" s="268" t="s">
        <v>439</v>
      </c>
      <c r="N28" s="266" t="s">
        <v>833</v>
      </c>
      <c r="O28" s="261">
        <v>9</v>
      </c>
      <c r="P28" s="268" t="s">
        <v>943</v>
      </c>
      <c r="Q28" s="269">
        <v>9</v>
      </c>
      <c r="R28" s="268" t="s">
        <v>944</v>
      </c>
      <c r="S28" s="268"/>
      <c r="T28" s="276" t="s">
        <v>1131</v>
      </c>
      <c r="U28" s="268" t="s">
        <v>945</v>
      </c>
      <c r="V28" s="269">
        <v>8.16</v>
      </c>
      <c r="W28" s="268" t="s">
        <v>860</v>
      </c>
      <c r="X28" s="268" t="s">
        <v>860</v>
      </c>
      <c r="Y28" s="268" t="s">
        <v>860</v>
      </c>
      <c r="Z28" s="269">
        <v>0</v>
      </c>
      <c r="AA28" s="261">
        <v>8.16</v>
      </c>
      <c r="AB28" s="268"/>
      <c r="AD28" s="195">
        <v>24</v>
      </c>
    </row>
    <row r="29" spans="1:30" s="195" customFormat="1" ht="57">
      <c r="A29" s="266">
        <f t="shared" si="4"/>
        <v>19</v>
      </c>
      <c r="B29" s="268" t="s">
        <v>437</v>
      </c>
      <c r="C29" s="269">
        <v>9</v>
      </c>
      <c r="D29" s="269" t="s">
        <v>394</v>
      </c>
      <c r="E29" s="269" t="s">
        <v>394</v>
      </c>
      <c r="F29" s="269" t="s">
        <v>394</v>
      </c>
      <c r="G29" s="269" t="s">
        <v>394</v>
      </c>
      <c r="H29" s="269" t="s">
        <v>394</v>
      </c>
      <c r="I29" s="269" t="s">
        <v>394</v>
      </c>
      <c r="J29" s="268" t="s">
        <v>395</v>
      </c>
      <c r="K29" s="269">
        <v>6.04</v>
      </c>
      <c r="L29" s="268" t="s">
        <v>803</v>
      </c>
      <c r="M29" s="268" t="s">
        <v>437</v>
      </c>
      <c r="N29" s="266" t="s">
        <v>833</v>
      </c>
      <c r="O29" s="261">
        <v>9</v>
      </c>
      <c r="P29" s="268" t="s">
        <v>946</v>
      </c>
      <c r="Q29" s="269">
        <v>9</v>
      </c>
      <c r="R29" s="268" t="s">
        <v>933</v>
      </c>
      <c r="S29" s="268" t="s">
        <v>947</v>
      </c>
      <c r="T29" s="276" t="s">
        <v>1132</v>
      </c>
      <c r="U29" s="268" t="s">
        <v>948</v>
      </c>
      <c r="V29" s="269">
        <v>6.044</v>
      </c>
      <c r="W29" s="268" t="s">
        <v>860</v>
      </c>
      <c r="X29" s="268" t="s">
        <v>860</v>
      </c>
      <c r="Y29" s="268" t="s">
        <v>942</v>
      </c>
      <c r="Z29" s="269">
        <v>0</v>
      </c>
      <c r="AA29" s="261">
        <v>7.694</v>
      </c>
      <c r="AB29" s="268"/>
      <c r="AD29" s="196">
        <v>25</v>
      </c>
    </row>
    <row r="30" spans="1:30" s="195" customFormat="1" ht="42.75">
      <c r="A30" s="266">
        <f t="shared" si="4"/>
        <v>20</v>
      </c>
      <c r="B30" s="268" t="s">
        <v>431</v>
      </c>
      <c r="C30" s="269">
        <v>9</v>
      </c>
      <c r="D30" s="269" t="s">
        <v>394</v>
      </c>
      <c r="E30" s="269" t="s">
        <v>394</v>
      </c>
      <c r="F30" s="269" t="s">
        <v>394</v>
      </c>
      <c r="G30" s="269" t="s">
        <v>394</v>
      </c>
      <c r="H30" s="269" t="s">
        <v>394</v>
      </c>
      <c r="I30" s="268" t="s">
        <v>395</v>
      </c>
      <c r="J30" s="269" t="s">
        <v>394</v>
      </c>
      <c r="K30" s="269">
        <v>4.97</v>
      </c>
      <c r="L30" s="268" t="s">
        <v>804</v>
      </c>
      <c r="M30" s="268" t="s">
        <v>431</v>
      </c>
      <c r="N30" s="266" t="s">
        <v>833</v>
      </c>
      <c r="O30" s="261">
        <v>9</v>
      </c>
      <c r="P30" s="268" t="s">
        <v>949</v>
      </c>
      <c r="Q30" s="269">
        <v>9</v>
      </c>
      <c r="R30" s="268" t="s">
        <v>950</v>
      </c>
      <c r="S30" s="268" t="s">
        <v>937</v>
      </c>
      <c r="T30" s="276" t="s">
        <v>1133</v>
      </c>
      <c r="U30" s="268"/>
      <c r="V30" s="269">
        <v>4.979</v>
      </c>
      <c r="W30" s="268" t="s">
        <v>860</v>
      </c>
      <c r="X30" s="268" t="s">
        <v>860</v>
      </c>
      <c r="Y30" s="268" t="s">
        <v>860</v>
      </c>
      <c r="Z30" s="269">
        <v>0</v>
      </c>
      <c r="AA30" s="261">
        <v>8.18</v>
      </c>
      <c r="AB30" s="268"/>
      <c r="AD30" s="195">
        <v>26</v>
      </c>
    </row>
    <row r="31" spans="1:30" s="195" customFormat="1" ht="42.75">
      <c r="A31" s="266">
        <f t="shared" si="4"/>
        <v>21</v>
      </c>
      <c r="B31" s="268" t="s">
        <v>428</v>
      </c>
      <c r="C31" s="269">
        <v>9</v>
      </c>
      <c r="D31" s="269" t="s">
        <v>394</v>
      </c>
      <c r="E31" s="269" t="s">
        <v>394</v>
      </c>
      <c r="F31" s="269" t="s">
        <v>394</v>
      </c>
      <c r="G31" s="269" t="s">
        <v>394</v>
      </c>
      <c r="H31" s="269" t="s">
        <v>394</v>
      </c>
      <c r="I31" s="269" t="s">
        <v>394</v>
      </c>
      <c r="J31" s="268" t="s">
        <v>395</v>
      </c>
      <c r="K31" s="269">
        <v>6.47</v>
      </c>
      <c r="L31" s="268" t="s">
        <v>803</v>
      </c>
      <c r="M31" s="268" t="s">
        <v>428</v>
      </c>
      <c r="N31" s="266" t="s">
        <v>833</v>
      </c>
      <c r="O31" s="261">
        <v>9</v>
      </c>
      <c r="P31" s="268" t="s">
        <v>951</v>
      </c>
      <c r="Q31" s="269">
        <v>9</v>
      </c>
      <c r="R31" s="268" t="s">
        <v>950</v>
      </c>
      <c r="S31" s="268" t="s">
        <v>937</v>
      </c>
      <c r="T31" s="276" t="s">
        <v>1134</v>
      </c>
      <c r="U31" s="268"/>
      <c r="V31" s="269">
        <v>5.849</v>
      </c>
      <c r="W31" s="268" t="s">
        <v>860</v>
      </c>
      <c r="X31" s="269">
        <v>0.623</v>
      </c>
      <c r="Y31" s="268" t="s">
        <v>860</v>
      </c>
      <c r="Z31" s="269">
        <v>0.623</v>
      </c>
      <c r="AA31" s="261">
        <v>8.331</v>
      </c>
      <c r="AB31" s="268"/>
      <c r="AD31" s="195">
        <v>27</v>
      </c>
    </row>
    <row r="32" spans="1:30" s="195" customFormat="1" ht="42.75">
      <c r="A32" s="266">
        <f t="shared" si="4"/>
        <v>22</v>
      </c>
      <c r="B32" s="268" t="s">
        <v>430</v>
      </c>
      <c r="C32" s="269">
        <v>9</v>
      </c>
      <c r="D32" s="269" t="s">
        <v>394</v>
      </c>
      <c r="E32" s="269" t="s">
        <v>394</v>
      </c>
      <c r="F32" s="269" t="s">
        <v>394</v>
      </c>
      <c r="G32" s="269" t="s">
        <v>394</v>
      </c>
      <c r="H32" s="269" t="s">
        <v>394</v>
      </c>
      <c r="I32" s="269" t="s">
        <v>394</v>
      </c>
      <c r="J32" s="269" t="s">
        <v>395</v>
      </c>
      <c r="K32" s="269">
        <v>6.12</v>
      </c>
      <c r="L32" s="268" t="s">
        <v>803</v>
      </c>
      <c r="M32" s="268" t="s">
        <v>430</v>
      </c>
      <c r="N32" s="266" t="s">
        <v>833</v>
      </c>
      <c r="O32" s="261">
        <v>9</v>
      </c>
      <c r="P32" s="268" t="s">
        <v>952</v>
      </c>
      <c r="Q32" s="269">
        <v>9</v>
      </c>
      <c r="R32" s="268" t="s">
        <v>953</v>
      </c>
      <c r="S32" s="268" t="s">
        <v>937</v>
      </c>
      <c r="T32" s="276" t="s">
        <v>1135</v>
      </c>
      <c r="U32" s="268"/>
      <c r="V32" s="269">
        <v>6.121</v>
      </c>
      <c r="W32" s="268" t="s">
        <v>860</v>
      </c>
      <c r="X32" s="268" t="s">
        <v>860</v>
      </c>
      <c r="Y32" s="268" t="s">
        <v>860</v>
      </c>
      <c r="Z32" s="269">
        <v>0</v>
      </c>
      <c r="AA32" s="261">
        <v>8.242</v>
      </c>
      <c r="AB32" s="268"/>
      <c r="AD32" s="195">
        <v>28</v>
      </c>
    </row>
    <row r="33" spans="1:30" s="195" customFormat="1" ht="71.25">
      <c r="A33" s="266">
        <f t="shared" si="4"/>
        <v>23</v>
      </c>
      <c r="B33" s="268" t="s">
        <v>435</v>
      </c>
      <c r="C33" s="269">
        <v>9</v>
      </c>
      <c r="D33" s="269" t="s">
        <v>394</v>
      </c>
      <c r="E33" s="269" t="s">
        <v>394</v>
      </c>
      <c r="F33" s="269" t="s">
        <v>394</v>
      </c>
      <c r="G33" s="269" t="s">
        <v>394</v>
      </c>
      <c r="H33" s="269" t="s">
        <v>394</v>
      </c>
      <c r="I33" s="269" t="s">
        <v>394</v>
      </c>
      <c r="J33" s="269" t="s">
        <v>395</v>
      </c>
      <c r="K33" s="269">
        <v>8.1</v>
      </c>
      <c r="L33" s="268" t="s">
        <v>805</v>
      </c>
      <c r="M33" s="268" t="s">
        <v>435</v>
      </c>
      <c r="N33" s="266" t="s">
        <v>833</v>
      </c>
      <c r="O33" s="261">
        <v>9</v>
      </c>
      <c r="P33" s="268" t="s">
        <v>954</v>
      </c>
      <c r="Q33" s="269">
        <v>9</v>
      </c>
      <c r="R33" s="268" t="s">
        <v>955</v>
      </c>
      <c r="S33" s="268"/>
      <c r="T33" s="276" t="s">
        <v>1136</v>
      </c>
      <c r="U33" s="268" t="s">
        <v>956</v>
      </c>
      <c r="V33" s="269">
        <v>8.109</v>
      </c>
      <c r="W33" s="268" t="s">
        <v>860</v>
      </c>
      <c r="X33" s="268" t="s">
        <v>860</v>
      </c>
      <c r="Y33" s="268" t="s">
        <v>860</v>
      </c>
      <c r="Z33" s="269">
        <v>0</v>
      </c>
      <c r="AA33" s="261">
        <v>8.109</v>
      </c>
      <c r="AB33" s="268"/>
      <c r="AD33" s="195">
        <v>29</v>
      </c>
    </row>
    <row r="34" spans="1:30" s="195" customFormat="1" ht="42.75">
      <c r="A34" s="266">
        <f t="shared" si="4"/>
        <v>24</v>
      </c>
      <c r="B34" s="268" t="s">
        <v>432</v>
      </c>
      <c r="C34" s="269">
        <v>9</v>
      </c>
      <c r="D34" s="269" t="s">
        <v>394</v>
      </c>
      <c r="E34" s="269" t="s">
        <v>394</v>
      </c>
      <c r="F34" s="269" t="s">
        <v>394</v>
      </c>
      <c r="G34" s="269" t="s">
        <v>394</v>
      </c>
      <c r="H34" s="268"/>
      <c r="I34" s="268" t="s">
        <v>395</v>
      </c>
      <c r="J34" s="269" t="s">
        <v>394</v>
      </c>
      <c r="K34" s="269">
        <v>4.275</v>
      </c>
      <c r="L34" s="268" t="s">
        <v>807</v>
      </c>
      <c r="M34" s="268" t="s">
        <v>432</v>
      </c>
      <c r="N34" s="266" t="s">
        <v>833</v>
      </c>
      <c r="O34" s="261">
        <v>9</v>
      </c>
      <c r="P34" s="268" t="s">
        <v>951</v>
      </c>
      <c r="Q34" s="269">
        <v>9</v>
      </c>
      <c r="R34" s="268" t="s">
        <v>957</v>
      </c>
      <c r="S34" s="268" t="s">
        <v>947</v>
      </c>
      <c r="T34" s="276" t="s">
        <v>1126</v>
      </c>
      <c r="U34" s="268"/>
      <c r="V34" s="269">
        <v>4.275</v>
      </c>
      <c r="W34" s="268" t="s">
        <v>860</v>
      </c>
      <c r="X34" s="268" t="s">
        <v>860</v>
      </c>
      <c r="Y34" s="268" t="s">
        <v>860</v>
      </c>
      <c r="Z34" s="269">
        <v>0</v>
      </c>
      <c r="AA34" s="261">
        <v>8.215</v>
      </c>
      <c r="AB34" s="268"/>
      <c r="AD34" s="195">
        <v>30</v>
      </c>
    </row>
    <row r="35" spans="1:30" s="195" customFormat="1" ht="42.75">
      <c r="A35" s="266">
        <f t="shared" si="4"/>
        <v>25</v>
      </c>
      <c r="B35" s="268" t="s">
        <v>433</v>
      </c>
      <c r="C35" s="269">
        <v>9</v>
      </c>
      <c r="D35" s="269" t="s">
        <v>394</v>
      </c>
      <c r="E35" s="269" t="s">
        <v>394</v>
      </c>
      <c r="F35" s="269" t="s">
        <v>394</v>
      </c>
      <c r="G35" s="269" t="s">
        <v>394</v>
      </c>
      <c r="H35" s="268"/>
      <c r="I35" s="268" t="s">
        <v>395</v>
      </c>
      <c r="J35" s="269" t="s">
        <v>394</v>
      </c>
      <c r="K35" s="269">
        <v>5.07</v>
      </c>
      <c r="L35" s="268" t="s">
        <v>806</v>
      </c>
      <c r="M35" s="268" t="s">
        <v>433</v>
      </c>
      <c r="N35" s="266" t="s">
        <v>833</v>
      </c>
      <c r="O35" s="261">
        <v>9</v>
      </c>
      <c r="P35" s="268" t="s">
        <v>958</v>
      </c>
      <c r="Q35" s="269">
        <v>9</v>
      </c>
      <c r="R35" s="268" t="s">
        <v>959</v>
      </c>
      <c r="S35" s="268" t="s">
        <v>947</v>
      </c>
      <c r="T35" s="276" t="s">
        <v>1137</v>
      </c>
      <c r="U35" s="268"/>
      <c r="V35" s="269">
        <v>5.07</v>
      </c>
      <c r="W35" s="268" t="s">
        <v>860</v>
      </c>
      <c r="X35" s="268" t="s">
        <v>860</v>
      </c>
      <c r="Y35" s="268" t="s">
        <v>860</v>
      </c>
      <c r="Z35" s="269">
        <v>0</v>
      </c>
      <c r="AA35" s="261">
        <v>8.122</v>
      </c>
      <c r="AB35" s="268"/>
      <c r="AD35" s="195">
        <v>31</v>
      </c>
    </row>
    <row r="36" spans="1:30" s="195" customFormat="1" ht="42.75">
      <c r="A36" s="266">
        <f t="shared" si="4"/>
        <v>26</v>
      </c>
      <c r="B36" s="268" t="s">
        <v>434</v>
      </c>
      <c r="C36" s="269">
        <v>9</v>
      </c>
      <c r="D36" s="269" t="s">
        <v>394</v>
      </c>
      <c r="E36" s="269" t="s">
        <v>394</v>
      </c>
      <c r="F36" s="268"/>
      <c r="G36" s="269" t="s">
        <v>394</v>
      </c>
      <c r="H36" s="269" t="s">
        <v>394</v>
      </c>
      <c r="I36" s="268" t="s">
        <v>395</v>
      </c>
      <c r="J36" s="269" t="s">
        <v>394</v>
      </c>
      <c r="K36" s="269">
        <v>4.41</v>
      </c>
      <c r="L36" s="268" t="s">
        <v>806</v>
      </c>
      <c r="M36" s="268" t="s">
        <v>434</v>
      </c>
      <c r="N36" s="266" t="s">
        <v>833</v>
      </c>
      <c r="O36" s="261">
        <v>9</v>
      </c>
      <c r="P36" s="268" t="s">
        <v>960</v>
      </c>
      <c r="Q36" s="269">
        <v>9</v>
      </c>
      <c r="R36" s="268" t="s">
        <v>950</v>
      </c>
      <c r="S36" s="268" t="s">
        <v>947</v>
      </c>
      <c r="T36" s="276" t="s">
        <v>1138</v>
      </c>
      <c r="U36" s="268"/>
      <c r="V36" s="269">
        <v>4.413</v>
      </c>
      <c r="W36" s="268" t="s">
        <v>860</v>
      </c>
      <c r="X36" s="268" t="s">
        <v>860</v>
      </c>
      <c r="Y36" s="268" t="s">
        <v>860</v>
      </c>
      <c r="Z36" s="269">
        <v>0</v>
      </c>
      <c r="AA36" s="261">
        <v>8.204</v>
      </c>
      <c r="AB36" s="268"/>
      <c r="AD36" s="195">
        <v>32</v>
      </c>
    </row>
    <row r="37" spans="1:30" s="195" customFormat="1" ht="42.75">
      <c r="A37" s="266">
        <f t="shared" si="4"/>
        <v>27</v>
      </c>
      <c r="B37" s="268" t="s">
        <v>429</v>
      </c>
      <c r="C37" s="269">
        <v>9</v>
      </c>
      <c r="D37" s="269" t="s">
        <v>394</v>
      </c>
      <c r="E37" s="269" t="s">
        <v>394</v>
      </c>
      <c r="F37" s="269" t="s">
        <v>394</v>
      </c>
      <c r="G37" s="269" t="s">
        <v>394</v>
      </c>
      <c r="H37" s="269" t="s">
        <v>394</v>
      </c>
      <c r="I37" s="268" t="s">
        <v>395</v>
      </c>
      <c r="J37" s="269" t="s">
        <v>394</v>
      </c>
      <c r="K37" s="269">
        <v>6.57</v>
      </c>
      <c r="L37" s="268" t="s">
        <v>791</v>
      </c>
      <c r="M37" s="268" t="s">
        <v>429</v>
      </c>
      <c r="N37" s="266" t="s">
        <v>833</v>
      </c>
      <c r="O37" s="261">
        <v>9</v>
      </c>
      <c r="P37" s="268" t="s">
        <v>961</v>
      </c>
      <c r="Q37" s="269">
        <v>9</v>
      </c>
      <c r="R37" s="268" t="s">
        <v>950</v>
      </c>
      <c r="S37" s="268" t="s">
        <v>937</v>
      </c>
      <c r="T37" s="276" t="s">
        <v>1139</v>
      </c>
      <c r="U37" s="268"/>
      <c r="V37" s="269">
        <v>6.571</v>
      </c>
      <c r="W37" s="268" t="s">
        <v>860</v>
      </c>
      <c r="X37" s="268" t="s">
        <v>860</v>
      </c>
      <c r="Y37" s="268" t="s">
        <v>860</v>
      </c>
      <c r="Z37" s="269">
        <v>0</v>
      </c>
      <c r="AA37" s="261">
        <v>8.252</v>
      </c>
      <c r="AB37" s="268"/>
      <c r="AD37" s="195">
        <v>33</v>
      </c>
    </row>
    <row r="38" spans="1:28" s="196" customFormat="1" ht="15">
      <c r="A38" s="259"/>
      <c r="B38" s="264" t="s">
        <v>411</v>
      </c>
      <c r="C38" s="274">
        <f>SUM(C23:C37)</f>
        <v>135</v>
      </c>
      <c r="D38" s="264"/>
      <c r="E38" s="264"/>
      <c r="F38" s="264"/>
      <c r="G38" s="264"/>
      <c r="H38" s="264"/>
      <c r="I38" s="264"/>
      <c r="J38" s="264"/>
      <c r="K38" s="274">
        <f>SUM(K23:K37)</f>
        <v>91.64499999999998</v>
      </c>
      <c r="L38" s="264"/>
      <c r="M38" s="264" t="s">
        <v>411</v>
      </c>
      <c r="N38" s="259"/>
      <c r="O38" s="265">
        <f>SUM(O23:O37)</f>
        <v>135</v>
      </c>
      <c r="P38" s="264"/>
      <c r="Q38" s="274">
        <f>SUM(Q23:Q37)</f>
        <v>135</v>
      </c>
      <c r="R38" s="264"/>
      <c r="S38" s="264"/>
      <c r="T38" s="264"/>
      <c r="U38" s="274">
        <f aca="true" t="shared" si="5" ref="U38:AA38">SUM(U23:U37)</f>
        <v>0</v>
      </c>
      <c r="V38" s="274">
        <f t="shared" si="5"/>
        <v>91.073</v>
      </c>
      <c r="W38" s="274">
        <f t="shared" si="5"/>
        <v>0</v>
      </c>
      <c r="X38" s="274">
        <f t="shared" si="5"/>
        <v>0.623</v>
      </c>
      <c r="Y38" s="274">
        <f t="shared" si="5"/>
        <v>0.18</v>
      </c>
      <c r="Z38" s="274">
        <f t="shared" si="5"/>
        <v>0.8029999999999999</v>
      </c>
      <c r="AA38" s="265">
        <f t="shared" si="5"/>
        <v>121.198</v>
      </c>
      <c r="AB38" s="264"/>
    </row>
    <row r="39" spans="1:30" s="196" customFormat="1" ht="15">
      <c r="A39" s="471" t="s">
        <v>440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3"/>
      <c r="AD39" s="203">
        <v>34</v>
      </c>
    </row>
    <row r="40" spans="1:30" s="195" customFormat="1" ht="57">
      <c r="A40" s="266">
        <f>A37+1</f>
        <v>28</v>
      </c>
      <c r="B40" s="268" t="s">
        <v>441</v>
      </c>
      <c r="C40" s="269">
        <v>9</v>
      </c>
      <c r="D40" s="222" t="s">
        <v>394</v>
      </c>
      <c r="E40" s="222" t="s">
        <v>394</v>
      </c>
      <c r="F40" s="222" t="s">
        <v>394</v>
      </c>
      <c r="G40" s="222" t="s">
        <v>394</v>
      </c>
      <c r="H40" s="222" t="s">
        <v>394</v>
      </c>
      <c r="I40" s="222" t="s">
        <v>394</v>
      </c>
      <c r="J40" s="268" t="s">
        <v>395</v>
      </c>
      <c r="K40" s="269">
        <v>8.17</v>
      </c>
      <c r="L40" s="268" t="s">
        <v>276</v>
      </c>
      <c r="M40" s="268" t="s">
        <v>441</v>
      </c>
      <c r="N40" s="266" t="s">
        <v>1121</v>
      </c>
      <c r="O40" s="261">
        <v>9</v>
      </c>
      <c r="P40" s="268" t="s">
        <v>857</v>
      </c>
      <c r="Q40" s="269">
        <v>9</v>
      </c>
      <c r="R40" s="270" t="s">
        <v>858</v>
      </c>
      <c r="S40" s="270" t="s">
        <v>859</v>
      </c>
      <c r="T40" s="276" t="s">
        <v>1140</v>
      </c>
      <c r="U40" s="270" t="s">
        <v>638</v>
      </c>
      <c r="V40" s="269">
        <v>4.64</v>
      </c>
      <c r="W40" s="269">
        <v>19.01</v>
      </c>
      <c r="X40" s="269">
        <v>3.53</v>
      </c>
      <c r="Y40" s="269" t="s">
        <v>860</v>
      </c>
      <c r="Z40" s="269">
        <f>X40</f>
        <v>3.53</v>
      </c>
      <c r="AA40" s="261">
        <v>8.17</v>
      </c>
      <c r="AB40" s="268"/>
      <c r="AD40" s="203">
        <v>34</v>
      </c>
    </row>
    <row r="41" spans="1:30" s="195" customFormat="1" ht="57">
      <c r="A41" s="266">
        <f>A40+1</f>
        <v>29</v>
      </c>
      <c r="B41" s="268" t="s">
        <v>442</v>
      </c>
      <c r="C41" s="269">
        <v>9</v>
      </c>
      <c r="D41" s="222" t="s">
        <v>394</v>
      </c>
      <c r="E41" s="222" t="s">
        <v>394</v>
      </c>
      <c r="F41" s="222" t="s">
        <v>394</v>
      </c>
      <c r="G41" s="222" t="s">
        <v>394</v>
      </c>
      <c r="H41" s="222" t="s">
        <v>394</v>
      </c>
      <c r="I41" s="268" t="s">
        <v>395</v>
      </c>
      <c r="J41" s="222" t="s">
        <v>394</v>
      </c>
      <c r="K41" s="269">
        <v>4.45</v>
      </c>
      <c r="L41" s="268" t="s">
        <v>757</v>
      </c>
      <c r="M41" s="268" t="s">
        <v>442</v>
      </c>
      <c r="N41" s="266" t="s">
        <v>833</v>
      </c>
      <c r="O41" s="261">
        <v>9</v>
      </c>
      <c r="P41" s="268" t="s">
        <v>861</v>
      </c>
      <c r="Q41" s="269">
        <v>9</v>
      </c>
      <c r="R41" s="270" t="s">
        <v>862</v>
      </c>
      <c r="S41" s="270" t="s">
        <v>863</v>
      </c>
      <c r="T41" s="276" t="s">
        <v>1141</v>
      </c>
      <c r="U41" s="270" t="s">
        <v>807</v>
      </c>
      <c r="V41" s="269">
        <f>4.45</f>
        <v>4.45</v>
      </c>
      <c r="W41" s="268"/>
      <c r="X41" s="269" t="s">
        <v>860</v>
      </c>
      <c r="Y41" s="269" t="s">
        <v>860</v>
      </c>
      <c r="Z41" s="269" t="s">
        <v>860</v>
      </c>
      <c r="AA41" s="261">
        <v>4.45</v>
      </c>
      <c r="AB41" s="268"/>
      <c r="AD41" s="203">
        <v>35</v>
      </c>
    </row>
    <row r="42" spans="1:30" s="195" customFormat="1" ht="24" customHeight="1">
      <c r="A42" s="266">
        <f aca="true" t="shared" si="6" ref="A42:A54">A41+1</f>
        <v>30</v>
      </c>
      <c r="B42" s="268" t="s">
        <v>444</v>
      </c>
      <c r="C42" s="269">
        <v>9</v>
      </c>
      <c r="D42" s="222" t="s">
        <v>394</v>
      </c>
      <c r="E42" s="222" t="s">
        <v>394</v>
      </c>
      <c r="F42" s="222" t="s">
        <v>394</v>
      </c>
      <c r="G42" s="222" t="s">
        <v>394</v>
      </c>
      <c r="H42" s="222" t="s">
        <v>394</v>
      </c>
      <c r="I42" s="222" t="s">
        <v>394</v>
      </c>
      <c r="J42" s="268" t="s">
        <v>395</v>
      </c>
      <c r="K42" s="269">
        <v>4.74</v>
      </c>
      <c r="L42" s="268" t="s">
        <v>276</v>
      </c>
      <c r="M42" s="268" t="s">
        <v>444</v>
      </c>
      <c r="N42" s="266" t="s">
        <v>833</v>
      </c>
      <c r="O42" s="261">
        <v>9</v>
      </c>
      <c r="P42" s="268" t="s">
        <v>864</v>
      </c>
      <c r="Q42" s="269">
        <v>9</v>
      </c>
      <c r="R42" s="270" t="s">
        <v>858</v>
      </c>
      <c r="S42" s="270" t="s">
        <v>858</v>
      </c>
      <c r="T42" s="276" t="s">
        <v>1140</v>
      </c>
      <c r="U42" s="270" t="s">
        <v>865</v>
      </c>
      <c r="V42" s="269">
        <f>5.25-0.51</f>
        <v>4.74</v>
      </c>
      <c r="W42" s="268"/>
      <c r="X42" s="269" t="s">
        <v>860</v>
      </c>
      <c r="Y42" s="269" t="s">
        <v>860</v>
      </c>
      <c r="Z42" s="269" t="s">
        <v>860</v>
      </c>
      <c r="AA42" s="261">
        <v>8.17</v>
      </c>
      <c r="AB42" s="268"/>
      <c r="AD42" s="203">
        <v>36</v>
      </c>
    </row>
    <row r="43" spans="1:30" s="195" customFormat="1" ht="57">
      <c r="A43" s="266">
        <f t="shared" si="6"/>
        <v>31</v>
      </c>
      <c r="B43" s="268" t="s">
        <v>445</v>
      </c>
      <c r="C43" s="269">
        <v>9</v>
      </c>
      <c r="D43" s="222" t="s">
        <v>394</v>
      </c>
      <c r="E43" s="222" t="s">
        <v>394</v>
      </c>
      <c r="F43" s="222" t="s">
        <v>394</v>
      </c>
      <c r="G43" s="222" t="s">
        <v>394</v>
      </c>
      <c r="H43" s="222" t="s">
        <v>394</v>
      </c>
      <c r="I43" s="222" t="s">
        <v>394</v>
      </c>
      <c r="J43" s="268" t="s">
        <v>395</v>
      </c>
      <c r="K43" s="269">
        <v>6.03</v>
      </c>
      <c r="L43" s="268" t="s">
        <v>276</v>
      </c>
      <c r="M43" s="268" t="s">
        <v>445</v>
      </c>
      <c r="N43" s="266" t="s">
        <v>833</v>
      </c>
      <c r="O43" s="261">
        <v>9</v>
      </c>
      <c r="P43" s="268" t="s">
        <v>866</v>
      </c>
      <c r="Q43" s="269">
        <v>9</v>
      </c>
      <c r="R43" s="270" t="s">
        <v>867</v>
      </c>
      <c r="S43" s="270" t="s">
        <v>868</v>
      </c>
      <c r="T43" s="276" t="s">
        <v>1141</v>
      </c>
      <c r="U43" s="270" t="s">
        <v>638</v>
      </c>
      <c r="V43" s="269">
        <v>3.74</v>
      </c>
      <c r="W43" s="268"/>
      <c r="X43" s="269">
        <v>2.29</v>
      </c>
      <c r="Y43" s="269" t="s">
        <v>860</v>
      </c>
      <c r="Z43" s="269">
        <f>X43</f>
        <v>2.29</v>
      </c>
      <c r="AA43" s="261">
        <v>6.03</v>
      </c>
      <c r="AB43" s="268"/>
      <c r="AD43" s="203">
        <v>37</v>
      </c>
    </row>
    <row r="44" spans="1:30" s="195" customFormat="1" ht="24.75" customHeight="1">
      <c r="A44" s="266">
        <f t="shared" si="6"/>
        <v>32</v>
      </c>
      <c r="B44" s="268" t="s">
        <v>446</v>
      </c>
      <c r="C44" s="269">
        <v>9</v>
      </c>
      <c r="D44" s="222" t="s">
        <v>394</v>
      </c>
      <c r="E44" s="222" t="s">
        <v>394</v>
      </c>
      <c r="F44" s="222" t="s">
        <v>394</v>
      </c>
      <c r="G44" s="222" t="s">
        <v>394</v>
      </c>
      <c r="H44" s="222" t="s">
        <v>394</v>
      </c>
      <c r="I44" s="268" t="s">
        <v>395</v>
      </c>
      <c r="J44" s="222" t="s">
        <v>394</v>
      </c>
      <c r="K44" s="269">
        <v>5.58</v>
      </c>
      <c r="L44" s="268" t="s">
        <v>758</v>
      </c>
      <c r="M44" s="268" t="s">
        <v>446</v>
      </c>
      <c r="N44" s="266" t="s">
        <v>833</v>
      </c>
      <c r="O44" s="261">
        <v>9</v>
      </c>
      <c r="P44" s="268" t="s">
        <v>869</v>
      </c>
      <c r="Q44" s="269">
        <v>9</v>
      </c>
      <c r="R44" s="270" t="s">
        <v>870</v>
      </c>
      <c r="S44" s="270" t="s">
        <v>870</v>
      </c>
      <c r="T44" s="276" t="s">
        <v>1140</v>
      </c>
      <c r="U44" s="270" t="s">
        <v>865</v>
      </c>
      <c r="V44" s="269">
        <f>6.25-0.67</f>
        <v>5.58</v>
      </c>
      <c r="W44" s="268"/>
      <c r="X44" s="269" t="s">
        <v>860</v>
      </c>
      <c r="Y44" s="269" t="s">
        <v>860</v>
      </c>
      <c r="Z44" s="269" t="s">
        <v>860</v>
      </c>
      <c r="AA44" s="261">
        <v>8.18</v>
      </c>
      <c r="AB44" s="268"/>
      <c r="AD44" s="203">
        <v>38</v>
      </c>
    </row>
    <row r="45" spans="1:30" s="195" customFormat="1" ht="25.5" customHeight="1">
      <c r="A45" s="266">
        <f t="shared" si="6"/>
        <v>33</v>
      </c>
      <c r="B45" s="268" t="s">
        <v>447</v>
      </c>
      <c r="C45" s="269">
        <v>9</v>
      </c>
      <c r="D45" s="222" t="s">
        <v>394</v>
      </c>
      <c r="E45" s="222" t="s">
        <v>394</v>
      </c>
      <c r="F45" s="222" t="s">
        <v>394</v>
      </c>
      <c r="G45" s="222" t="s">
        <v>394</v>
      </c>
      <c r="H45" s="222" t="s">
        <v>394</v>
      </c>
      <c r="I45" s="222" t="s">
        <v>394</v>
      </c>
      <c r="J45" s="268" t="s">
        <v>395</v>
      </c>
      <c r="K45" s="269">
        <v>8.33</v>
      </c>
      <c r="L45" s="268" t="s">
        <v>207</v>
      </c>
      <c r="M45" s="268" t="s">
        <v>447</v>
      </c>
      <c r="N45" s="266" t="s">
        <v>833</v>
      </c>
      <c r="O45" s="261">
        <v>9</v>
      </c>
      <c r="P45" s="268" t="s">
        <v>871</v>
      </c>
      <c r="Q45" s="269">
        <v>9</v>
      </c>
      <c r="R45" s="270" t="s">
        <v>872</v>
      </c>
      <c r="S45" s="270" t="s">
        <v>873</v>
      </c>
      <c r="T45" s="276" t="s">
        <v>1140</v>
      </c>
      <c r="U45" s="270" t="s">
        <v>638</v>
      </c>
      <c r="V45" s="269">
        <v>5.5</v>
      </c>
      <c r="W45" s="268"/>
      <c r="X45" s="269">
        <v>2.83</v>
      </c>
      <c r="Y45" s="269" t="s">
        <v>860</v>
      </c>
      <c r="Z45" s="269">
        <f>X45</f>
        <v>2.83</v>
      </c>
      <c r="AA45" s="261">
        <v>8.33</v>
      </c>
      <c r="AB45" s="268"/>
      <c r="AD45" s="203">
        <v>39</v>
      </c>
    </row>
    <row r="46" spans="1:30" s="195" customFormat="1" ht="20.25" customHeight="1">
      <c r="A46" s="266">
        <f t="shared" si="6"/>
        <v>34</v>
      </c>
      <c r="B46" s="268" t="s">
        <v>448</v>
      </c>
      <c r="C46" s="269">
        <v>9</v>
      </c>
      <c r="D46" s="222" t="s">
        <v>394</v>
      </c>
      <c r="E46" s="222" t="s">
        <v>394</v>
      </c>
      <c r="F46" s="222" t="s">
        <v>394</v>
      </c>
      <c r="G46" s="222" t="s">
        <v>394</v>
      </c>
      <c r="H46" s="222" t="s">
        <v>394</v>
      </c>
      <c r="I46" s="222" t="s">
        <v>394</v>
      </c>
      <c r="J46" s="268" t="s">
        <v>395</v>
      </c>
      <c r="K46" s="269">
        <v>1.92</v>
      </c>
      <c r="L46" s="268" t="s">
        <v>207</v>
      </c>
      <c r="M46" s="268" t="s">
        <v>448</v>
      </c>
      <c r="N46" s="266" t="s">
        <v>833</v>
      </c>
      <c r="O46" s="261">
        <v>9</v>
      </c>
      <c r="P46" s="268" t="s">
        <v>874</v>
      </c>
      <c r="Q46" s="269">
        <v>9</v>
      </c>
      <c r="R46" s="270" t="s">
        <v>875</v>
      </c>
      <c r="S46" s="270" t="s">
        <v>876</v>
      </c>
      <c r="T46" s="276" t="s">
        <v>1142</v>
      </c>
      <c r="U46" s="270" t="s">
        <v>638</v>
      </c>
      <c r="V46" s="269">
        <v>1.92</v>
      </c>
      <c r="W46" s="268"/>
      <c r="X46" s="269" t="s">
        <v>860</v>
      </c>
      <c r="Y46" s="269" t="s">
        <v>860</v>
      </c>
      <c r="Z46" s="269" t="s">
        <v>860</v>
      </c>
      <c r="AA46" s="261">
        <v>8.14</v>
      </c>
      <c r="AB46" s="268"/>
      <c r="AD46" s="195">
        <v>41</v>
      </c>
    </row>
    <row r="47" spans="1:30" s="195" customFormat="1" ht="36" customHeight="1">
      <c r="A47" s="266">
        <f t="shared" si="6"/>
        <v>35</v>
      </c>
      <c r="B47" s="268" t="s">
        <v>449</v>
      </c>
      <c r="C47" s="269">
        <v>9</v>
      </c>
      <c r="D47" s="222" t="s">
        <v>394</v>
      </c>
      <c r="E47" s="222" t="s">
        <v>394</v>
      </c>
      <c r="F47" s="222" t="s">
        <v>394</v>
      </c>
      <c r="G47" s="222" t="s">
        <v>394</v>
      </c>
      <c r="H47" s="222" t="s">
        <v>394</v>
      </c>
      <c r="I47" s="222" t="s">
        <v>394</v>
      </c>
      <c r="J47" s="268" t="s">
        <v>395</v>
      </c>
      <c r="K47" s="269">
        <v>8.35</v>
      </c>
      <c r="L47" s="268" t="s">
        <v>207</v>
      </c>
      <c r="M47" s="268" t="s">
        <v>449</v>
      </c>
      <c r="N47" s="266" t="s">
        <v>833</v>
      </c>
      <c r="O47" s="261">
        <v>9</v>
      </c>
      <c r="P47" s="268" t="s">
        <v>877</v>
      </c>
      <c r="Q47" s="269">
        <v>9</v>
      </c>
      <c r="R47" s="270" t="s">
        <v>878</v>
      </c>
      <c r="S47" s="270" t="s">
        <v>879</v>
      </c>
      <c r="T47" s="276" t="s">
        <v>1140</v>
      </c>
      <c r="U47" s="270" t="s">
        <v>208</v>
      </c>
      <c r="V47" s="269">
        <v>8.35</v>
      </c>
      <c r="W47" s="268"/>
      <c r="X47" s="269" t="s">
        <v>860</v>
      </c>
      <c r="Y47" s="269" t="s">
        <v>860</v>
      </c>
      <c r="Z47" s="269" t="s">
        <v>860</v>
      </c>
      <c r="AA47" s="261">
        <v>8.35</v>
      </c>
      <c r="AB47" s="268"/>
      <c r="AD47" s="195">
        <v>42</v>
      </c>
    </row>
    <row r="48" spans="1:30" s="195" customFormat="1" ht="24.75" customHeight="1">
      <c r="A48" s="266">
        <f t="shared" si="6"/>
        <v>36</v>
      </c>
      <c r="B48" s="268" t="s">
        <v>450</v>
      </c>
      <c r="C48" s="269">
        <v>9</v>
      </c>
      <c r="D48" s="222" t="s">
        <v>394</v>
      </c>
      <c r="E48" s="222" t="s">
        <v>394</v>
      </c>
      <c r="F48" s="222" t="s">
        <v>394</v>
      </c>
      <c r="G48" s="222" t="s">
        <v>394</v>
      </c>
      <c r="H48" s="222" t="s">
        <v>394</v>
      </c>
      <c r="I48" s="222" t="s">
        <v>394</v>
      </c>
      <c r="J48" s="268" t="s">
        <v>395</v>
      </c>
      <c r="K48" s="269">
        <v>2.47</v>
      </c>
      <c r="L48" s="268" t="s">
        <v>207</v>
      </c>
      <c r="M48" s="268" t="s">
        <v>450</v>
      </c>
      <c r="N48" s="266" t="s">
        <v>833</v>
      </c>
      <c r="O48" s="261">
        <v>9</v>
      </c>
      <c r="P48" s="268" t="s">
        <v>880</v>
      </c>
      <c r="Q48" s="269">
        <v>9</v>
      </c>
      <c r="R48" s="270" t="s">
        <v>858</v>
      </c>
      <c r="S48" s="270" t="s">
        <v>859</v>
      </c>
      <c r="T48" s="276" t="s">
        <v>1140</v>
      </c>
      <c r="U48" s="270" t="s">
        <v>638</v>
      </c>
      <c r="V48" s="269">
        <f>3.21-0.74</f>
        <v>2.4699999999999998</v>
      </c>
      <c r="W48" s="268"/>
      <c r="X48" s="269" t="s">
        <v>860</v>
      </c>
      <c r="Y48" s="269" t="s">
        <v>860</v>
      </c>
      <c r="Z48" s="269" t="s">
        <v>860</v>
      </c>
      <c r="AA48" s="261">
        <v>8.24</v>
      </c>
      <c r="AB48" s="268"/>
      <c r="AD48" s="195">
        <v>43</v>
      </c>
    </row>
    <row r="49" spans="1:30" s="195" customFormat="1" ht="71.25">
      <c r="A49" s="266">
        <f t="shared" si="6"/>
        <v>37</v>
      </c>
      <c r="B49" s="268" t="s">
        <v>451</v>
      </c>
      <c r="C49" s="269">
        <v>9</v>
      </c>
      <c r="D49" s="222" t="s">
        <v>394</v>
      </c>
      <c r="E49" s="222" t="s">
        <v>394</v>
      </c>
      <c r="F49" s="222" t="s">
        <v>394</v>
      </c>
      <c r="G49" s="222" t="s">
        <v>394</v>
      </c>
      <c r="H49" s="222" t="s">
        <v>394</v>
      </c>
      <c r="I49" s="268" t="s">
        <v>395</v>
      </c>
      <c r="J49" s="222" t="s">
        <v>394</v>
      </c>
      <c r="K49" s="269">
        <v>4.03</v>
      </c>
      <c r="L49" s="268" t="s">
        <v>759</v>
      </c>
      <c r="M49" s="268" t="s">
        <v>451</v>
      </c>
      <c r="N49" s="266" t="s">
        <v>833</v>
      </c>
      <c r="O49" s="261">
        <v>9</v>
      </c>
      <c r="P49" s="268" t="s">
        <v>881</v>
      </c>
      <c r="Q49" s="269">
        <v>9</v>
      </c>
      <c r="R49" s="270" t="s">
        <v>849</v>
      </c>
      <c r="S49" s="270" t="s">
        <v>863</v>
      </c>
      <c r="T49" s="276" t="s">
        <v>1141</v>
      </c>
      <c r="U49" s="270" t="s">
        <v>759</v>
      </c>
      <c r="V49" s="269">
        <f>4.65-0.62</f>
        <v>4.03</v>
      </c>
      <c r="W49" s="268"/>
      <c r="X49" s="269" t="s">
        <v>860</v>
      </c>
      <c r="Y49" s="269" t="s">
        <v>860</v>
      </c>
      <c r="Z49" s="269" t="s">
        <v>860</v>
      </c>
      <c r="AA49" s="261">
        <v>4.03</v>
      </c>
      <c r="AB49" s="268"/>
      <c r="AD49" s="195">
        <v>44</v>
      </c>
    </row>
    <row r="50" spans="1:30" s="195" customFormat="1" ht="57">
      <c r="A50" s="266">
        <f t="shared" si="6"/>
        <v>38</v>
      </c>
      <c r="B50" s="268" t="s">
        <v>452</v>
      </c>
      <c r="C50" s="269">
        <v>9</v>
      </c>
      <c r="D50" s="222" t="s">
        <v>394</v>
      </c>
      <c r="E50" s="222" t="s">
        <v>394</v>
      </c>
      <c r="F50" s="222" t="s">
        <v>394</v>
      </c>
      <c r="G50" s="222" t="s">
        <v>394</v>
      </c>
      <c r="H50" s="222" t="s">
        <v>394</v>
      </c>
      <c r="I50" s="268" t="s">
        <v>395</v>
      </c>
      <c r="J50" s="222" t="s">
        <v>394</v>
      </c>
      <c r="K50" s="269">
        <v>2.38</v>
      </c>
      <c r="L50" s="268" t="s">
        <v>742</v>
      </c>
      <c r="M50" s="268" t="s">
        <v>452</v>
      </c>
      <c r="N50" s="266" t="s">
        <v>833</v>
      </c>
      <c r="O50" s="261">
        <v>9</v>
      </c>
      <c r="P50" s="268" t="s">
        <v>882</v>
      </c>
      <c r="Q50" s="269">
        <v>9</v>
      </c>
      <c r="R50" s="270" t="s">
        <v>883</v>
      </c>
      <c r="S50" s="270" t="s">
        <v>863</v>
      </c>
      <c r="T50" s="276" t="s">
        <v>1141</v>
      </c>
      <c r="U50" s="270" t="s">
        <v>884</v>
      </c>
      <c r="V50" s="269">
        <f>3.09-0.71</f>
        <v>2.38</v>
      </c>
      <c r="W50" s="268"/>
      <c r="X50" s="269" t="s">
        <v>860</v>
      </c>
      <c r="Y50" s="269" t="s">
        <v>860</v>
      </c>
      <c r="Z50" s="269" t="s">
        <v>860</v>
      </c>
      <c r="AA50" s="261">
        <v>2.38</v>
      </c>
      <c r="AB50" s="268"/>
      <c r="AD50" s="195">
        <v>45</v>
      </c>
    </row>
    <row r="51" spans="1:30" s="195" customFormat="1" ht="71.25">
      <c r="A51" s="266">
        <f t="shared" si="6"/>
        <v>39</v>
      </c>
      <c r="B51" s="268" t="s">
        <v>454</v>
      </c>
      <c r="C51" s="269">
        <v>9</v>
      </c>
      <c r="D51" s="222" t="s">
        <v>394</v>
      </c>
      <c r="E51" s="222" t="s">
        <v>394</v>
      </c>
      <c r="F51" s="222" t="s">
        <v>394</v>
      </c>
      <c r="G51" s="222" t="s">
        <v>394</v>
      </c>
      <c r="H51" s="222" t="s">
        <v>394</v>
      </c>
      <c r="I51" s="268" t="s">
        <v>395</v>
      </c>
      <c r="J51" s="222" t="s">
        <v>394</v>
      </c>
      <c r="K51" s="269">
        <v>4.74</v>
      </c>
      <c r="L51" s="268" t="s">
        <v>757</v>
      </c>
      <c r="M51" s="268" t="s">
        <v>454</v>
      </c>
      <c r="N51" s="266" t="s">
        <v>833</v>
      </c>
      <c r="O51" s="261">
        <v>9</v>
      </c>
      <c r="P51" s="268" t="s">
        <v>885</v>
      </c>
      <c r="Q51" s="269">
        <v>9</v>
      </c>
      <c r="R51" s="270" t="s">
        <v>862</v>
      </c>
      <c r="S51" s="270" t="s">
        <v>863</v>
      </c>
      <c r="T51" s="276" t="s">
        <v>1141</v>
      </c>
      <c r="U51" s="270" t="s">
        <v>759</v>
      </c>
      <c r="V51" s="269">
        <v>4.26</v>
      </c>
      <c r="W51" s="268"/>
      <c r="X51" s="269" t="s">
        <v>860</v>
      </c>
      <c r="Y51" s="269" t="s">
        <v>860</v>
      </c>
      <c r="Z51" s="269" t="s">
        <v>860</v>
      </c>
      <c r="AA51" s="261">
        <v>4.26</v>
      </c>
      <c r="AB51" s="268"/>
      <c r="AD51" s="195">
        <v>46</v>
      </c>
    </row>
    <row r="52" spans="1:30" s="195" customFormat="1" ht="33" customHeight="1">
      <c r="A52" s="266">
        <f t="shared" si="6"/>
        <v>40</v>
      </c>
      <c r="B52" s="268" t="s">
        <v>455</v>
      </c>
      <c r="C52" s="269">
        <v>9</v>
      </c>
      <c r="D52" s="222" t="s">
        <v>394</v>
      </c>
      <c r="E52" s="222" t="s">
        <v>394</v>
      </c>
      <c r="F52" s="222" t="s">
        <v>394</v>
      </c>
      <c r="G52" s="222" t="s">
        <v>394</v>
      </c>
      <c r="H52" s="222" t="s">
        <v>394</v>
      </c>
      <c r="I52" s="222" t="s">
        <v>394</v>
      </c>
      <c r="J52" s="268" t="s">
        <v>395</v>
      </c>
      <c r="K52" s="269">
        <v>8.26</v>
      </c>
      <c r="L52" s="268" t="s">
        <v>207</v>
      </c>
      <c r="M52" s="268" t="s">
        <v>455</v>
      </c>
      <c r="N52" s="266" t="s">
        <v>833</v>
      </c>
      <c r="O52" s="261">
        <v>9</v>
      </c>
      <c r="P52" s="268" t="s">
        <v>886</v>
      </c>
      <c r="Q52" s="269">
        <v>9</v>
      </c>
      <c r="R52" s="270" t="s">
        <v>867</v>
      </c>
      <c r="S52" s="270" t="s">
        <v>867</v>
      </c>
      <c r="T52" s="276" t="s">
        <v>1140</v>
      </c>
      <c r="U52" s="270" t="s">
        <v>208</v>
      </c>
      <c r="V52" s="269">
        <f>6.09-0.91</f>
        <v>5.18</v>
      </c>
      <c r="W52" s="268"/>
      <c r="X52" s="269">
        <v>3.08</v>
      </c>
      <c r="Y52" s="269"/>
      <c r="Z52" s="269">
        <f>X52</f>
        <v>3.08</v>
      </c>
      <c r="AA52" s="261">
        <v>8.26</v>
      </c>
      <c r="AB52" s="268"/>
      <c r="AD52" s="195">
        <v>47</v>
      </c>
    </row>
    <row r="53" spans="1:30" s="195" customFormat="1" ht="57">
      <c r="A53" s="266">
        <f t="shared" si="6"/>
        <v>41</v>
      </c>
      <c r="B53" s="268" t="s">
        <v>456</v>
      </c>
      <c r="C53" s="269">
        <v>9</v>
      </c>
      <c r="D53" s="222" t="s">
        <v>394</v>
      </c>
      <c r="E53" s="222" t="s">
        <v>394</v>
      </c>
      <c r="F53" s="222" t="s">
        <v>394</v>
      </c>
      <c r="G53" s="222" t="s">
        <v>394</v>
      </c>
      <c r="H53" s="222" t="s">
        <v>394</v>
      </c>
      <c r="I53" s="222" t="s">
        <v>394</v>
      </c>
      <c r="J53" s="268" t="s">
        <v>395</v>
      </c>
      <c r="K53" s="269">
        <v>4.89</v>
      </c>
      <c r="L53" s="268" t="s">
        <v>759</v>
      </c>
      <c r="M53" s="268" t="s">
        <v>456</v>
      </c>
      <c r="N53" s="266" t="s">
        <v>833</v>
      </c>
      <c r="O53" s="261">
        <v>9</v>
      </c>
      <c r="P53" s="268" t="s">
        <v>887</v>
      </c>
      <c r="Q53" s="269">
        <v>9</v>
      </c>
      <c r="R53" s="270" t="s">
        <v>888</v>
      </c>
      <c r="S53" s="270" t="s">
        <v>863</v>
      </c>
      <c r="T53" s="276" t="s">
        <v>1141</v>
      </c>
      <c r="U53" s="270" t="s">
        <v>638</v>
      </c>
      <c r="V53" s="269">
        <f>5.41-0.52</f>
        <v>4.890000000000001</v>
      </c>
      <c r="W53" s="268"/>
      <c r="X53" s="269" t="s">
        <v>860</v>
      </c>
      <c r="Y53" s="269" t="s">
        <v>860</v>
      </c>
      <c r="Z53" s="269" t="s">
        <v>860</v>
      </c>
      <c r="AA53" s="261">
        <v>4.89</v>
      </c>
      <c r="AB53" s="268"/>
      <c r="AD53" s="195">
        <v>48</v>
      </c>
    </row>
    <row r="54" spans="1:30" s="195" customFormat="1" ht="22.5" customHeight="1">
      <c r="A54" s="266">
        <f t="shared" si="6"/>
        <v>42</v>
      </c>
      <c r="B54" s="268" t="s">
        <v>457</v>
      </c>
      <c r="C54" s="269">
        <v>9</v>
      </c>
      <c r="D54" s="222" t="s">
        <v>394</v>
      </c>
      <c r="E54" s="222" t="s">
        <v>394</v>
      </c>
      <c r="F54" s="222" t="s">
        <v>394</v>
      </c>
      <c r="G54" s="222" t="s">
        <v>394</v>
      </c>
      <c r="H54" s="222" t="s">
        <v>394</v>
      </c>
      <c r="I54" s="222" t="s">
        <v>394</v>
      </c>
      <c r="J54" s="268" t="s">
        <v>395</v>
      </c>
      <c r="K54" s="267">
        <v>7.28</v>
      </c>
      <c r="L54" s="268" t="s">
        <v>207</v>
      </c>
      <c r="M54" s="268" t="s">
        <v>457</v>
      </c>
      <c r="N54" s="266" t="s">
        <v>833</v>
      </c>
      <c r="O54" s="261">
        <v>9</v>
      </c>
      <c r="P54" s="268" t="s">
        <v>889</v>
      </c>
      <c r="Q54" s="269">
        <v>9</v>
      </c>
      <c r="R54" s="270" t="s">
        <v>853</v>
      </c>
      <c r="S54" s="268" t="s">
        <v>890</v>
      </c>
      <c r="T54" s="276" t="s">
        <v>1142</v>
      </c>
      <c r="U54" s="270" t="s">
        <v>638</v>
      </c>
      <c r="V54" s="269">
        <v>7.28</v>
      </c>
      <c r="W54" s="268"/>
      <c r="X54" s="269" t="s">
        <v>860</v>
      </c>
      <c r="Y54" s="269">
        <v>0.48</v>
      </c>
      <c r="Z54" s="269">
        <f>Y54</f>
        <v>0.48</v>
      </c>
      <c r="AA54" s="261">
        <v>8.26</v>
      </c>
      <c r="AB54" s="268"/>
      <c r="AD54" s="195">
        <v>49</v>
      </c>
    </row>
    <row r="55" spans="1:28" s="196" customFormat="1" ht="15">
      <c r="A55" s="259"/>
      <c r="B55" s="264" t="s">
        <v>411</v>
      </c>
      <c r="C55" s="274">
        <f>SUM(C40:C54)</f>
        <v>135</v>
      </c>
      <c r="D55" s="264"/>
      <c r="E55" s="264"/>
      <c r="F55" s="264"/>
      <c r="G55" s="264"/>
      <c r="H55" s="264"/>
      <c r="I55" s="264"/>
      <c r="J55" s="264"/>
      <c r="K55" s="274">
        <f>SUM(K40:K54)</f>
        <v>81.62</v>
      </c>
      <c r="L55" s="264"/>
      <c r="M55" s="264" t="s">
        <v>411</v>
      </c>
      <c r="N55" s="259"/>
      <c r="O55" s="265">
        <f>SUM(O40:O54)</f>
        <v>135</v>
      </c>
      <c r="P55" s="264"/>
      <c r="Q55" s="274">
        <f>SUM(Q40:Q54)</f>
        <v>135</v>
      </c>
      <c r="R55" s="264"/>
      <c r="S55" s="264"/>
      <c r="T55" s="264"/>
      <c r="U55" s="264"/>
      <c r="V55" s="274">
        <f aca="true" t="shared" si="7" ref="V55:AA55">SUM(V40:V54)</f>
        <v>69.41</v>
      </c>
      <c r="W55" s="274">
        <f t="shared" si="7"/>
        <v>19.01</v>
      </c>
      <c r="X55" s="274">
        <f t="shared" si="7"/>
        <v>11.73</v>
      </c>
      <c r="Y55" s="274">
        <f t="shared" si="7"/>
        <v>0.48</v>
      </c>
      <c r="Z55" s="274">
        <f t="shared" si="7"/>
        <v>12.21</v>
      </c>
      <c r="AA55" s="265">
        <f t="shared" si="7"/>
        <v>100.14000000000001</v>
      </c>
      <c r="AB55" s="264"/>
    </row>
    <row r="56" spans="1:28" s="196" customFormat="1" ht="15">
      <c r="A56" s="471" t="s">
        <v>458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3"/>
    </row>
    <row r="57" spans="1:30" s="195" customFormat="1" ht="51" customHeight="1">
      <c r="A57" s="266">
        <f>A54+1</f>
        <v>43</v>
      </c>
      <c r="B57" s="268" t="s">
        <v>459</v>
      </c>
      <c r="C57" s="269">
        <v>9</v>
      </c>
      <c r="D57" s="222" t="s">
        <v>394</v>
      </c>
      <c r="E57" s="222" t="s">
        <v>394</v>
      </c>
      <c r="F57" s="222" t="s">
        <v>394</v>
      </c>
      <c r="G57" s="222" t="s">
        <v>394</v>
      </c>
      <c r="H57" s="222" t="s">
        <v>394</v>
      </c>
      <c r="I57" s="222" t="s">
        <v>394</v>
      </c>
      <c r="J57" s="268" t="s">
        <v>395</v>
      </c>
      <c r="K57" s="269">
        <v>8.26</v>
      </c>
      <c r="L57" s="268" t="s">
        <v>207</v>
      </c>
      <c r="M57" s="268" t="s">
        <v>459</v>
      </c>
      <c r="N57" s="266" t="s">
        <v>1116</v>
      </c>
      <c r="O57" s="261">
        <v>9</v>
      </c>
      <c r="P57" s="268"/>
      <c r="Q57" s="269">
        <v>9</v>
      </c>
      <c r="R57" s="270" t="s">
        <v>840</v>
      </c>
      <c r="S57" s="270" t="s">
        <v>840</v>
      </c>
      <c r="T57" s="276" t="s">
        <v>781</v>
      </c>
      <c r="U57" s="270" t="s">
        <v>781</v>
      </c>
      <c r="V57" s="269">
        <v>9</v>
      </c>
      <c r="W57" s="269"/>
      <c r="X57" s="269"/>
      <c r="Y57" s="270"/>
      <c r="Z57" s="269">
        <v>0</v>
      </c>
      <c r="AA57" s="261">
        <v>9</v>
      </c>
      <c r="AB57" s="270"/>
      <c r="AD57" s="195">
        <v>50</v>
      </c>
    </row>
    <row r="58" spans="1:30" s="195" customFormat="1" ht="18" customHeight="1">
      <c r="A58" s="266">
        <f aca="true" t="shared" si="8" ref="A58:A66">A57+1</f>
        <v>44</v>
      </c>
      <c r="B58" s="268" t="s">
        <v>460</v>
      </c>
      <c r="C58" s="269">
        <v>9</v>
      </c>
      <c r="D58" s="222" t="s">
        <v>394</v>
      </c>
      <c r="E58" s="222" t="s">
        <v>394</v>
      </c>
      <c r="F58" s="222" t="s">
        <v>394</v>
      </c>
      <c r="G58" s="222" t="s">
        <v>394</v>
      </c>
      <c r="H58" s="222" t="s">
        <v>394</v>
      </c>
      <c r="I58" s="268" t="s">
        <v>395</v>
      </c>
      <c r="J58" s="222" t="s">
        <v>394</v>
      </c>
      <c r="K58" s="269">
        <v>4.08</v>
      </c>
      <c r="L58" s="268" t="s">
        <v>400</v>
      </c>
      <c r="M58" s="268" t="s">
        <v>460</v>
      </c>
      <c r="N58" s="266" t="s">
        <v>833</v>
      </c>
      <c r="O58" s="261">
        <v>9</v>
      </c>
      <c r="P58" s="268"/>
      <c r="Q58" s="269">
        <v>9</v>
      </c>
      <c r="R58" s="270" t="s">
        <v>841</v>
      </c>
      <c r="S58" s="269" t="s">
        <v>842</v>
      </c>
      <c r="T58" s="276" t="s">
        <v>638</v>
      </c>
      <c r="U58" s="270"/>
      <c r="V58" s="269">
        <v>4.08</v>
      </c>
      <c r="W58" s="269"/>
      <c r="X58" s="269"/>
      <c r="Y58" s="270"/>
      <c r="Z58" s="269">
        <v>0</v>
      </c>
      <c r="AA58" s="261">
        <v>4.08</v>
      </c>
      <c r="AB58" s="270"/>
      <c r="AD58" s="195">
        <v>51</v>
      </c>
    </row>
    <row r="59" spans="1:30" s="195" customFormat="1" ht="18" customHeight="1">
      <c r="A59" s="266">
        <f t="shared" si="8"/>
        <v>45</v>
      </c>
      <c r="B59" s="268" t="s">
        <v>461</v>
      </c>
      <c r="C59" s="269">
        <v>9</v>
      </c>
      <c r="D59" s="222" t="s">
        <v>394</v>
      </c>
      <c r="E59" s="222" t="s">
        <v>394</v>
      </c>
      <c r="F59" s="222" t="s">
        <v>394</v>
      </c>
      <c r="G59" s="222" t="s">
        <v>394</v>
      </c>
      <c r="H59" s="222" t="s">
        <v>394</v>
      </c>
      <c r="I59" s="222" t="s">
        <v>394</v>
      </c>
      <c r="J59" s="268" t="s">
        <v>395</v>
      </c>
      <c r="K59" s="269">
        <v>5.9</v>
      </c>
      <c r="L59" s="268" t="s">
        <v>739</v>
      </c>
      <c r="M59" s="268" t="s">
        <v>461</v>
      </c>
      <c r="N59" s="266" t="s">
        <v>833</v>
      </c>
      <c r="O59" s="261">
        <v>9</v>
      </c>
      <c r="P59" s="268"/>
      <c r="Q59" s="269">
        <v>9</v>
      </c>
      <c r="R59" s="270" t="s">
        <v>843</v>
      </c>
      <c r="S59" s="269" t="s">
        <v>844</v>
      </c>
      <c r="T59" s="276" t="s">
        <v>638</v>
      </c>
      <c r="U59" s="270"/>
      <c r="V59" s="269">
        <v>5.9</v>
      </c>
      <c r="W59" s="269"/>
      <c r="X59" s="269"/>
      <c r="Y59" s="270"/>
      <c r="Z59" s="269">
        <v>0</v>
      </c>
      <c r="AA59" s="261">
        <v>5.9</v>
      </c>
      <c r="AB59" s="270"/>
      <c r="AD59" s="195">
        <v>52</v>
      </c>
    </row>
    <row r="60" spans="1:30" s="195" customFormat="1" ht="27.75" customHeight="1">
      <c r="A60" s="266">
        <f t="shared" si="8"/>
        <v>46</v>
      </c>
      <c r="B60" s="268" t="s">
        <v>462</v>
      </c>
      <c r="C60" s="269">
        <v>9</v>
      </c>
      <c r="D60" s="222" t="s">
        <v>394</v>
      </c>
      <c r="E60" s="222" t="s">
        <v>394</v>
      </c>
      <c r="F60" s="222" t="s">
        <v>394</v>
      </c>
      <c r="G60" s="222" t="s">
        <v>394</v>
      </c>
      <c r="H60" s="222" t="s">
        <v>394</v>
      </c>
      <c r="I60" s="222" t="s">
        <v>394</v>
      </c>
      <c r="J60" s="268" t="s">
        <v>395</v>
      </c>
      <c r="K60" s="269">
        <v>9</v>
      </c>
      <c r="L60" s="268" t="s">
        <v>638</v>
      </c>
      <c r="M60" s="268" t="s">
        <v>462</v>
      </c>
      <c r="N60" s="266" t="s">
        <v>833</v>
      </c>
      <c r="O60" s="261">
        <v>9</v>
      </c>
      <c r="P60" s="268"/>
      <c r="Q60" s="269">
        <v>9</v>
      </c>
      <c r="R60" s="270" t="s">
        <v>845</v>
      </c>
      <c r="S60" s="270" t="s">
        <v>845</v>
      </c>
      <c r="T60" s="276" t="s">
        <v>781</v>
      </c>
      <c r="U60" s="270" t="s">
        <v>781</v>
      </c>
      <c r="V60" s="269">
        <v>9</v>
      </c>
      <c r="W60" s="269"/>
      <c r="X60" s="269"/>
      <c r="Y60" s="270"/>
      <c r="Z60" s="269">
        <v>0</v>
      </c>
      <c r="AA60" s="261">
        <v>9</v>
      </c>
      <c r="AB60" s="270"/>
      <c r="AD60" s="195">
        <v>53</v>
      </c>
    </row>
    <row r="61" spans="1:30" s="195" customFormat="1" ht="38.25" customHeight="1">
      <c r="A61" s="266">
        <f t="shared" si="8"/>
        <v>47</v>
      </c>
      <c r="B61" s="268" t="s">
        <v>463</v>
      </c>
      <c r="C61" s="269">
        <v>9</v>
      </c>
      <c r="D61" s="222" t="s">
        <v>394</v>
      </c>
      <c r="E61" s="222" t="s">
        <v>394</v>
      </c>
      <c r="F61" s="222" t="s">
        <v>394</v>
      </c>
      <c r="G61" s="222" t="s">
        <v>394</v>
      </c>
      <c r="H61" s="222" t="s">
        <v>394</v>
      </c>
      <c r="I61" s="268" t="s">
        <v>395</v>
      </c>
      <c r="J61" s="222" t="s">
        <v>394</v>
      </c>
      <c r="K61" s="269">
        <v>7.5</v>
      </c>
      <c r="L61" s="268" t="s">
        <v>400</v>
      </c>
      <c r="M61" s="268" t="s">
        <v>463</v>
      </c>
      <c r="N61" s="266" t="s">
        <v>833</v>
      </c>
      <c r="O61" s="261">
        <v>9</v>
      </c>
      <c r="P61" s="268"/>
      <c r="Q61" s="269">
        <v>9</v>
      </c>
      <c r="R61" s="270" t="s">
        <v>846</v>
      </c>
      <c r="S61" s="269" t="s">
        <v>847</v>
      </c>
      <c r="T61" s="276" t="s">
        <v>735</v>
      </c>
      <c r="U61" s="270"/>
      <c r="V61" s="269">
        <v>7.5</v>
      </c>
      <c r="W61" s="269"/>
      <c r="X61" s="269"/>
      <c r="Y61" s="270"/>
      <c r="Z61" s="269">
        <v>0</v>
      </c>
      <c r="AA61" s="261">
        <v>7.5</v>
      </c>
      <c r="AB61" s="270"/>
      <c r="AD61" s="195">
        <v>54</v>
      </c>
    </row>
    <row r="62" spans="1:30" s="195" customFormat="1" ht="24" customHeight="1">
      <c r="A62" s="266">
        <f t="shared" si="8"/>
        <v>48</v>
      </c>
      <c r="B62" s="268" t="s">
        <v>464</v>
      </c>
      <c r="C62" s="269">
        <v>9</v>
      </c>
      <c r="D62" s="222" t="s">
        <v>394</v>
      </c>
      <c r="E62" s="222" t="s">
        <v>394</v>
      </c>
      <c r="F62" s="222" t="s">
        <v>394</v>
      </c>
      <c r="G62" s="222" t="s">
        <v>394</v>
      </c>
      <c r="H62" s="222" t="s">
        <v>394</v>
      </c>
      <c r="I62" s="222" t="s">
        <v>394</v>
      </c>
      <c r="J62" s="268" t="s">
        <v>395</v>
      </c>
      <c r="K62" s="269">
        <v>8.75</v>
      </c>
      <c r="L62" s="268" t="s">
        <v>638</v>
      </c>
      <c r="M62" s="268" t="s">
        <v>464</v>
      </c>
      <c r="N62" s="266" t="s">
        <v>833</v>
      </c>
      <c r="O62" s="261">
        <v>9</v>
      </c>
      <c r="P62" s="268"/>
      <c r="Q62" s="269">
        <v>9</v>
      </c>
      <c r="R62" s="270" t="s">
        <v>843</v>
      </c>
      <c r="S62" s="269" t="s">
        <v>848</v>
      </c>
      <c r="T62" s="276" t="s">
        <v>781</v>
      </c>
      <c r="U62" s="270" t="s">
        <v>781</v>
      </c>
      <c r="V62" s="269">
        <v>8.75</v>
      </c>
      <c r="W62" s="269"/>
      <c r="X62" s="269"/>
      <c r="Y62" s="270"/>
      <c r="Z62" s="269">
        <v>0</v>
      </c>
      <c r="AA62" s="261">
        <v>8.75</v>
      </c>
      <c r="AB62" s="270"/>
      <c r="AD62" s="195">
        <v>55</v>
      </c>
    </row>
    <row r="63" spans="1:30" s="195" customFormat="1" ht="23.25" customHeight="1">
      <c r="A63" s="266">
        <f t="shared" si="8"/>
        <v>49</v>
      </c>
      <c r="B63" s="268" t="s">
        <v>465</v>
      </c>
      <c r="C63" s="269">
        <v>9</v>
      </c>
      <c r="D63" s="222" t="s">
        <v>394</v>
      </c>
      <c r="E63" s="222" t="s">
        <v>394</v>
      </c>
      <c r="F63" s="222" t="s">
        <v>394</v>
      </c>
      <c r="G63" s="222" t="s">
        <v>394</v>
      </c>
      <c r="H63" s="222" t="s">
        <v>394</v>
      </c>
      <c r="I63" s="222" t="s">
        <v>394</v>
      </c>
      <c r="J63" s="268" t="s">
        <v>395</v>
      </c>
      <c r="K63" s="269">
        <v>8.8</v>
      </c>
      <c r="L63" s="268" t="s">
        <v>207</v>
      </c>
      <c r="M63" s="268" t="s">
        <v>465</v>
      </c>
      <c r="N63" s="266" t="s">
        <v>833</v>
      </c>
      <c r="O63" s="261">
        <v>9</v>
      </c>
      <c r="P63" s="268"/>
      <c r="Q63" s="269">
        <v>9</v>
      </c>
      <c r="R63" s="270" t="s">
        <v>849</v>
      </c>
      <c r="S63" s="269" t="s">
        <v>850</v>
      </c>
      <c r="T63" s="276" t="s">
        <v>781</v>
      </c>
      <c r="U63" s="270" t="s">
        <v>781</v>
      </c>
      <c r="V63" s="269">
        <v>8.8</v>
      </c>
      <c r="W63" s="269"/>
      <c r="X63" s="269"/>
      <c r="Y63" s="270"/>
      <c r="Z63" s="269">
        <v>0</v>
      </c>
      <c r="AA63" s="261">
        <v>8.8</v>
      </c>
      <c r="AB63" s="270"/>
      <c r="AD63" s="195">
        <v>56</v>
      </c>
    </row>
    <row r="64" spans="1:30" s="195" customFormat="1" ht="25.5" customHeight="1">
      <c r="A64" s="266">
        <f t="shared" si="8"/>
        <v>50</v>
      </c>
      <c r="B64" s="268" t="s">
        <v>469</v>
      </c>
      <c r="C64" s="269">
        <v>9</v>
      </c>
      <c r="D64" s="222" t="s">
        <v>394</v>
      </c>
      <c r="E64" s="222" t="s">
        <v>394</v>
      </c>
      <c r="F64" s="222" t="s">
        <v>394</v>
      </c>
      <c r="G64" s="222" t="s">
        <v>394</v>
      </c>
      <c r="H64" s="222" t="s">
        <v>394</v>
      </c>
      <c r="I64" s="222" t="s">
        <v>394</v>
      </c>
      <c r="J64" s="268" t="s">
        <v>395</v>
      </c>
      <c r="K64" s="267">
        <v>9</v>
      </c>
      <c r="L64" s="268" t="s">
        <v>208</v>
      </c>
      <c r="M64" s="268" t="s">
        <v>469</v>
      </c>
      <c r="N64" s="266" t="s">
        <v>833</v>
      </c>
      <c r="O64" s="261">
        <v>9</v>
      </c>
      <c r="P64" s="268"/>
      <c r="Q64" s="269">
        <v>9</v>
      </c>
      <c r="R64" s="270" t="s">
        <v>851</v>
      </c>
      <c r="S64" s="269" t="s">
        <v>852</v>
      </c>
      <c r="T64" s="276" t="s">
        <v>781</v>
      </c>
      <c r="U64" s="270" t="s">
        <v>781</v>
      </c>
      <c r="V64" s="269">
        <v>9</v>
      </c>
      <c r="W64" s="269"/>
      <c r="X64" s="269"/>
      <c r="Y64" s="270"/>
      <c r="Z64" s="269">
        <v>0</v>
      </c>
      <c r="AA64" s="261">
        <v>9</v>
      </c>
      <c r="AB64" s="270"/>
      <c r="AD64" s="195">
        <v>57</v>
      </c>
    </row>
    <row r="65" spans="1:30" s="195" customFormat="1" ht="24.75" customHeight="1">
      <c r="A65" s="266">
        <f t="shared" si="8"/>
        <v>51</v>
      </c>
      <c r="B65" s="268" t="s">
        <v>468</v>
      </c>
      <c r="C65" s="269">
        <v>9</v>
      </c>
      <c r="D65" s="222" t="s">
        <v>394</v>
      </c>
      <c r="E65" s="222" t="s">
        <v>394</v>
      </c>
      <c r="F65" s="222" t="s">
        <v>394</v>
      </c>
      <c r="G65" s="222" t="s">
        <v>394</v>
      </c>
      <c r="H65" s="222" t="s">
        <v>394</v>
      </c>
      <c r="I65" s="222" t="s">
        <v>394</v>
      </c>
      <c r="J65" s="268" t="s">
        <v>395</v>
      </c>
      <c r="K65" s="267">
        <v>8.8</v>
      </c>
      <c r="L65" s="268" t="s">
        <v>207</v>
      </c>
      <c r="M65" s="268" t="s">
        <v>468</v>
      </c>
      <c r="N65" s="266" t="s">
        <v>833</v>
      </c>
      <c r="O65" s="261">
        <v>9</v>
      </c>
      <c r="P65" s="268"/>
      <c r="Q65" s="269">
        <v>9</v>
      </c>
      <c r="R65" s="270" t="s">
        <v>853</v>
      </c>
      <c r="S65" s="269" t="s">
        <v>854</v>
      </c>
      <c r="T65" s="276" t="s">
        <v>781</v>
      </c>
      <c r="U65" s="270" t="s">
        <v>781</v>
      </c>
      <c r="V65" s="269">
        <v>8.8</v>
      </c>
      <c r="W65" s="269"/>
      <c r="X65" s="269"/>
      <c r="Y65" s="270"/>
      <c r="Z65" s="269">
        <v>0</v>
      </c>
      <c r="AA65" s="261">
        <v>8.8</v>
      </c>
      <c r="AB65" s="270"/>
      <c r="AD65" s="195">
        <v>58</v>
      </c>
    </row>
    <row r="66" spans="1:30" s="195" customFormat="1" ht="34.5" customHeight="1">
      <c r="A66" s="266">
        <f t="shared" si="8"/>
        <v>52</v>
      </c>
      <c r="B66" s="268" t="s">
        <v>467</v>
      </c>
      <c r="C66" s="269">
        <v>9</v>
      </c>
      <c r="D66" s="222" t="s">
        <v>394</v>
      </c>
      <c r="E66" s="222" t="s">
        <v>394</v>
      </c>
      <c r="F66" s="222" t="s">
        <v>394</v>
      </c>
      <c r="G66" s="222" t="s">
        <v>394</v>
      </c>
      <c r="H66" s="222" t="s">
        <v>394</v>
      </c>
      <c r="I66" s="222" t="s">
        <v>394</v>
      </c>
      <c r="J66" s="268" t="s">
        <v>395</v>
      </c>
      <c r="K66" s="267">
        <v>4.59</v>
      </c>
      <c r="L66" s="268" t="s">
        <v>207</v>
      </c>
      <c r="M66" s="268" t="s">
        <v>467</v>
      </c>
      <c r="N66" s="266" t="s">
        <v>833</v>
      </c>
      <c r="O66" s="261">
        <v>9</v>
      </c>
      <c r="P66" s="268"/>
      <c r="Q66" s="269">
        <v>9</v>
      </c>
      <c r="R66" s="270" t="s">
        <v>855</v>
      </c>
      <c r="S66" s="269" t="s">
        <v>856</v>
      </c>
      <c r="T66" s="276" t="s">
        <v>735</v>
      </c>
      <c r="U66" s="270"/>
      <c r="V66" s="269">
        <v>5.6</v>
      </c>
      <c r="W66" s="269"/>
      <c r="X66" s="269"/>
      <c r="Y66" s="270"/>
      <c r="Z66" s="269">
        <v>0</v>
      </c>
      <c r="AA66" s="261">
        <v>5.6</v>
      </c>
      <c r="AB66" s="270"/>
      <c r="AD66" s="195">
        <v>59</v>
      </c>
    </row>
    <row r="67" spans="1:28" s="196" customFormat="1" ht="15">
      <c r="A67" s="259"/>
      <c r="B67" s="264" t="s">
        <v>411</v>
      </c>
      <c r="C67" s="274">
        <f>SUM(C57:C66)</f>
        <v>90</v>
      </c>
      <c r="D67" s="264"/>
      <c r="E67" s="264"/>
      <c r="F67" s="264"/>
      <c r="G67" s="264"/>
      <c r="H67" s="223"/>
      <c r="I67" s="264"/>
      <c r="J67" s="264"/>
      <c r="K67" s="274">
        <f>SUM(K57:K66)</f>
        <v>74.68</v>
      </c>
      <c r="L67" s="264"/>
      <c r="M67" s="264" t="s">
        <v>411</v>
      </c>
      <c r="N67" s="266"/>
      <c r="O67" s="265">
        <f>SUM(O57:O66)</f>
        <v>90</v>
      </c>
      <c r="P67" s="268"/>
      <c r="Q67" s="274">
        <f>SUM(Q57:Q66)</f>
        <v>90</v>
      </c>
      <c r="R67" s="268"/>
      <c r="S67" s="268"/>
      <c r="T67" s="269"/>
      <c r="U67" s="268"/>
      <c r="V67" s="274">
        <f aca="true" t="shared" si="9" ref="V67:AA67">SUM(V57:V66)</f>
        <v>76.42999999999999</v>
      </c>
      <c r="W67" s="274">
        <f t="shared" si="9"/>
        <v>0</v>
      </c>
      <c r="X67" s="274">
        <f t="shared" si="9"/>
        <v>0</v>
      </c>
      <c r="Y67" s="274">
        <f t="shared" si="9"/>
        <v>0</v>
      </c>
      <c r="Z67" s="274">
        <f t="shared" si="9"/>
        <v>0</v>
      </c>
      <c r="AA67" s="265">
        <f t="shared" si="9"/>
        <v>76.42999999999999</v>
      </c>
      <c r="AB67" s="264"/>
    </row>
    <row r="68" spans="1:28" s="196" customFormat="1" ht="15">
      <c r="A68" s="471" t="s">
        <v>470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3"/>
    </row>
    <row r="69" spans="1:30" s="195" customFormat="1" ht="45" customHeight="1">
      <c r="A69" s="266">
        <f>A66+1</f>
        <v>53</v>
      </c>
      <c r="B69" s="268" t="s">
        <v>474</v>
      </c>
      <c r="C69" s="269">
        <v>9</v>
      </c>
      <c r="D69" s="269" t="s">
        <v>394</v>
      </c>
      <c r="E69" s="269" t="s">
        <v>394</v>
      </c>
      <c r="F69" s="269" t="s">
        <v>394</v>
      </c>
      <c r="G69" s="269" t="s">
        <v>394</v>
      </c>
      <c r="H69" s="269" t="s">
        <v>394</v>
      </c>
      <c r="I69" s="269" t="s">
        <v>394</v>
      </c>
      <c r="J69" s="268" t="s">
        <v>395</v>
      </c>
      <c r="K69" s="269">
        <v>8.28</v>
      </c>
      <c r="L69" s="268" t="s">
        <v>207</v>
      </c>
      <c r="M69" s="268" t="s">
        <v>474</v>
      </c>
      <c r="N69" s="266" t="s">
        <v>1116</v>
      </c>
      <c r="O69" s="261">
        <v>9</v>
      </c>
      <c r="P69" s="268"/>
      <c r="Q69" s="269">
        <v>9</v>
      </c>
      <c r="R69" s="268"/>
      <c r="S69" s="268"/>
      <c r="T69" s="276" t="s">
        <v>208</v>
      </c>
      <c r="U69" s="269" t="s">
        <v>208</v>
      </c>
      <c r="V69" s="224">
        <v>8.28</v>
      </c>
      <c r="W69" s="268"/>
      <c r="X69" s="225"/>
      <c r="Y69" s="268"/>
      <c r="Z69" s="268"/>
      <c r="AA69" s="236">
        <v>8.28</v>
      </c>
      <c r="AB69" s="268"/>
      <c r="AD69" s="195">
        <v>60</v>
      </c>
    </row>
    <row r="70" spans="1:30" s="195" customFormat="1" ht="34.5" customHeight="1">
      <c r="A70" s="266">
        <f>A69+1</f>
        <v>54</v>
      </c>
      <c r="B70" s="268" t="s">
        <v>481</v>
      </c>
      <c r="C70" s="269">
        <v>9</v>
      </c>
      <c r="D70" s="269" t="s">
        <v>394</v>
      </c>
      <c r="E70" s="269" t="s">
        <v>394</v>
      </c>
      <c r="F70" s="269" t="s">
        <v>394</v>
      </c>
      <c r="G70" s="269" t="s">
        <v>394</v>
      </c>
      <c r="H70" s="269" t="s">
        <v>394</v>
      </c>
      <c r="I70" s="269" t="s">
        <v>394</v>
      </c>
      <c r="J70" s="268" t="s">
        <v>395</v>
      </c>
      <c r="K70" s="269">
        <v>8.21</v>
      </c>
      <c r="L70" s="268" t="s">
        <v>207</v>
      </c>
      <c r="M70" s="268" t="s">
        <v>481</v>
      </c>
      <c r="N70" s="266" t="s">
        <v>833</v>
      </c>
      <c r="O70" s="261">
        <v>9</v>
      </c>
      <c r="P70" s="268"/>
      <c r="Q70" s="269">
        <v>9</v>
      </c>
      <c r="R70" s="268"/>
      <c r="S70" s="268"/>
      <c r="T70" s="276" t="s">
        <v>208</v>
      </c>
      <c r="U70" s="269" t="s">
        <v>208</v>
      </c>
      <c r="V70" s="224">
        <v>8.21</v>
      </c>
      <c r="W70" s="268"/>
      <c r="X70" s="225"/>
      <c r="Y70" s="268"/>
      <c r="Z70" s="268"/>
      <c r="AA70" s="236">
        <v>8.21</v>
      </c>
      <c r="AB70" s="268"/>
      <c r="AD70" s="195">
        <v>61</v>
      </c>
    </row>
    <row r="71" spans="1:30" s="195" customFormat="1" ht="22.5" customHeight="1">
      <c r="A71" s="266">
        <f aca="true" t="shared" si="10" ref="A71:A78">A70+1</f>
        <v>55</v>
      </c>
      <c r="B71" s="268" t="s">
        <v>471</v>
      </c>
      <c r="C71" s="269">
        <v>9</v>
      </c>
      <c r="D71" s="269" t="s">
        <v>394</v>
      </c>
      <c r="E71" s="269" t="s">
        <v>394</v>
      </c>
      <c r="F71" s="269" t="s">
        <v>394</v>
      </c>
      <c r="G71" s="269" t="s">
        <v>394</v>
      </c>
      <c r="H71" s="269" t="s">
        <v>394</v>
      </c>
      <c r="I71" s="269" t="s">
        <v>394</v>
      </c>
      <c r="J71" s="268" t="s">
        <v>395</v>
      </c>
      <c r="K71" s="269">
        <v>6.41</v>
      </c>
      <c r="L71" s="268" t="s">
        <v>207</v>
      </c>
      <c r="M71" s="268" t="s">
        <v>1047</v>
      </c>
      <c r="N71" s="266" t="s">
        <v>833</v>
      </c>
      <c r="O71" s="261">
        <v>9</v>
      </c>
      <c r="P71" s="268"/>
      <c r="Q71" s="269">
        <v>9</v>
      </c>
      <c r="R71" s="268"/>
      <c r="S71" s="268"/>
      <c r="T71" s="276" t="s">
        <v>207</v>
      </c>
      <c r="U71" s="269" t="s">
        <v>207</v>
      </c>
      <c r="V71" s="224">
        <v>8.29</v>
      </c>
      <c r="W71" s="268"/>
      <c r="X71" s="225"/>
      <c r="Y71" s="268"/>
      <c r="Z71" s="268"/>
      <c r="AA71" s="236">
        <v>8.29</v>
      </c>
      <c r="AB71" s="268"/>
      <c r="AD71" s="195">
        <v>62</v>
      </c>
    </row>
    <row r="72" spans="1:30" s="195" customFormat="1" ht="21.75" customHeight="1">
      <c r="A72" s="266">
        <f t="shared" si="10"/>
        <v>56</v>
      </c>
      <c r="B72" s="268" t="s">
        <v>478</v>
      </c>
      <c r="C72" s="269">
        <v>9</v>
      </c>
      <c r="D72" s="269" t="s">
        <v>394</v>
      </c>
      <c r="E72" s="269" t="s">
        <v>394</v>
      </c>
      <c r="F72" s="269" t="s">
        <v>394</v>
      </c>
      <c r="G72" s="269" t="s">
        <v>394</v>
      </c>
      <c r="H72" s="269" t="s">
        <v>394</v>
      </c>
      <c r="I72" s="269" t="s">
        <v>394</v>
      </c>
      <c r="J72" s="268" t="s">
        <v>395</v>
      </c>
      <c r="K72" s="269">
        <v>6.36</v>
      </c>
      <c r="L72" s="269" t="s">
        <v>207</v>
      </c>
      <c r="M72" s="268" t="s">
        <v>478</v>
      </c>
      <c r="N72" s="266" t="s">
        <v>833</v>
      </c>
      <c r="O72" s="261">
        <v>9</v>
      </c>
      <c r="P72" s="268"/>
      <c r="Q72" s="269">
        <v>9</v>
      </c>
      <c r="R72" s="268"/>
      <c r="S72" s="268"/>
      <c r="T72" s="276" t="s">
        <v>207</v>
      </c>
      <c r="U72" s="269" t="s">
        <v>207</v>
      </c>
      <c r="V72" s="224">
        <v>8.26</v>
      </c>
      <c r="W72" s="268"/>
      <c r="X72" s="225"/>
      <c r="Y72" s="268"/>
      <c r="Z72" s="268"/>
      <c r="AA72" s="236">
        <v>8.26</v>
      </c>
      <c r="AB72" s="268"/>
      <c r="AD72" s="195">
        <v>63</v>
      </c>
    </row>
    <row r="73" spans="1:30" s="195" customFormat="1" ht="35.25" customHeight="1">
      <c r="A73" s="266">
        <f t="shared" si="10"/>
        <v>57</v>
      </c>
      <c r="B73" s="268" t="s">
        <v>473</v>
      </c>
      <c r="C73" s="269">
        <v>9</v>
      </c>
      <c r="D73" s="269" t="s">
        <v>394</v>
      </c>
      <c r="E73" s="269" t="s">
        <v>394</v>
      </c>
      <c r="F73" s="269" t="s">
        <v>394</v>
      </c>
      <c r="G73" s="269" t="s">
        <v>394</v>
      </c>
      <c r="H73" s="269" t="s">
        <v>394</v>
      </c>
      <c r="I73" s="268"/>
      <c r="J73" s="268" t="s">
        <v>395</v>
      </c>
      <c r="K73" s="269">
        <v>6.36</v>
      </c>
      <c r="L73" s="268" t="s">
        <v>207</v>
      </c>
      <c r="M73" s="268" t="s">
        <v>473</v>
      </c>
      <c r="N73" s="266" t="s">
        <v>833</v>
      </c>
      <c r="O73" s="261">
        <v>9</v>
      </c>
      <c r="P73" s="268"/>
      <c r="Q73" s="269">
        <v>9</v>
      </c>
      <c r="R73" s="268"/>
      <c r="S73" s="268"/>
      <c r="T73" s="276" t="s">
        <v>1112</v>
      </c>
      <c r="U73" s="269" t="s">
        <v>207</v>
      </c>
      <c r="V73" s="224">
        <v>7.98</v>
      </c>
      <c r="W73" s="268"/>
      <c r="X73" s="224"/>
      <c r="Y73" s="268"/>
      <c r="Z73" s="268"/>
      <c r="AA73" s="236">
        <v>7.98</v>
      </c>
      <c r="AB73" s="268"/>
      <c r="AD73" s="195">
        <v>64</v>
      </c>
    </row>
    <row r="74" spans="1:30" s="195" customFormat="1" ht="35.25" customHeight="1">
      <c r="A74" s="266">
        <f t="shared" si="10"/>
        <v>58</v>
      </c>
      <c r="B74" s="268" t="s">
        <v>476</v>
      </c>
      <c r="C74" s="269">
        <v>9</v>
      </c>
      <c r="D74" s="269" t="s">
        <v>394</v>
      </c>
      <c r="E74" s="269" t="s">
        <v>394</v>
      </c>
      <c r="F74" s="269" t="s">
        <v>394</v>
      </c>
      <c r="G74" s="269" t="s">
        <v>394</v>
      </c>
      <c r="H74" s="269" t="s">
        <v>394</v>
      </c>
      <c r="I74" s="269" t="s">
        <v>394</v>
      </c>
      <c r="J74" s="269" t="s">
        <v>395</v>
      </c>
      <c r="K74" s="269">
        <v>7.63</v>
      </c>
      <c r="L74" s="269" t="s">
        <v>207</v>
      </c>
      <c r="M74" s="268" t="s">
        <v>476</v>
      </c>
      <c r="N74" s="266" t="s">
        <v>833</v>
      </c>
      <c r="O74" s="261">
        <v>9</v>
      </c>
      <c r="P74" s="268"/>
      <c r="Q74" s="269">
        <v>9</v>
      </c>
      <c r="R74" s="268"/>
      <c r="S74" s="268"/>
      <c r="T74" s="276" t="s">
        <v>1113</v>
      </c>
      <c r="U74" s="269" t="s">
        <v>207</v>
      </c>
      <c r="V74" s="224">
        <v>10.38</v>
      </c>
      <c r="W74" s="268"/>
      <c r="X74" s="225"/>
      <c r="Y74" s="268"/>
      <c r="Z74" s="268"/>
      <c r="AA74" s="236">
        <v>10.38</v>
      </c>
      <c r="AB74" s="268"/>
      <c r="AD74" s="195">
        <v>65</v>
      </c>
    </row>
    <row r="75" spans="1:30" s="195" customFormat="1" ht="18" customHeight="1">
      <c r="A75" s="266">
        <f t="shared" si="10"/>
        <v>59</v>
      </c>
      <c r="B75" s="268" t="s">
        <v>477</v>
      </c>
      <c r="C75" s="269">
        <v>9</v>
      </c>
      <c r="D75" s="269" t="s">
        <v>394</v>
      </c>
      <c r="E75" s="269" t="s">
        <v>394</v>
      </c>
      <c r="F75" s="269" t="s">
        <v>394</v>
      </c>
      <c r="G75" s="269" t="s">
        <v>394</v>
      </c>
      <c r="H75" s="269" t="s">
        <v>394</v>
      </c>
      <c r="I75" s="269" t="s">
        <v>394</v>
      </c>
      <c r="J75" s="269" t="s">
        <v>395</v>
      </c>
      <c r="K75" s="269">
        <v>7.96</v>
      </c>
      <c r="L75" s="269" t="s">
        <v>207</v>
      </c>
      <c r="M75" s="268" t="s">
        <v>477</v>
      </c>
      <c r="N75" s="266" t="s">
        <v>833</v>
      </c>
      <c r="O75" s="261">
        <v>9</v>
      </c>
      <c r="P75" s="268"/>
      <c r="Q75" s="269">
        <v>9</v>
      </c>
      <c r="R75" s="268"/>
      <c r="S75" s="268"/>
      <c r="T75" s="276" t="s">
        <v>207</v>
      </c>
      <c r="U75" s="269" t="s">
        <v>207</v>
      </c>
      <c r="V75" s="224">
        <v>10.33</v>
      </c>
      <c r="W75" s="268"/>
      <c r="X75" s="225"/>
      <c r="Y75" s="268"/>
      <c r="Z75" s="268"/>
      <c r="AA75" s="236">
        <v>10.33</v>
      </c>
      <c r="AB75" s="268"/>
      <c r="AD75" s="195">
        <v>66</v>
      </c>
    </row>
    <row r="76" spans="1:30" s="195" customFormat="1" ht="33.75" customHeight="1">
      <c r="A76" s="266">
        <f t="shared" si="10"/>
        <v>60</v>
      </c>
      <c r="B76" s="268" t="s">
        <v>479</v>
      </c>
      <c r="C76" s="269">
        <v>9</v>
      </c>
      <c r="D76" s="269" t="s">
        <v>394</v>
      </c>
      <c r="E76" s="269" t="s">
        <v>394</v>
      </c>
      <c r="F76" s="269" t="s">
        <v>394</v>
      </c>
      <c r="G76" s="269" t="s">
        <v>394</v>
      </c>
      <c r="H76" s="269" t="s">
        <v>394</v>
      </c>
      <c r="I76" s="269" t="s">
        <v>394</v>
      </c>
      <c r="J76" s="268" t="s">
        <v>395</v>
      </c>
      <c r="K76" s="269">
        <v>8.11</v>
      </c>
      <c r="L76" s="268" t="s">
        <v>356</v>
      </c>
      <c r="M76" s="268" t="s">
        <v>479</v>
      </c>
      <c r="N76" s="266" t="s">
        <v>833</v>
      </c>
      <c r="O76" s="261">
        <v>9</v>
      </c>
      <c r="P76" s="268"/>
      <c r="Q76" s="269">
        <v>9</v>
      </c>
      <c r="R76" s="268"/>
      <c r="S76" s="268"/>
      <c r="T76" s="276" t="s">
        <v>356</v>
      </c>
      <c r="U76" s="269" t="s">
        <v>356</v>
      </c>
      <c r="V76" s="224">
        <v>8.24</v>
      </c>
      <c r="W76" s="268"/>
      <c r="X76" s="225"/>
      <c r="Y76" s="268"/>
      <c r="Z76" s="268"/>
      <c r="AA76" s="236">
        <v>8.24</v>
      </c>
      <c r="AB76" s="268"/>
      <c r="AD76" s="195">
        <v>67</v>
      </c>
    </row>
    <row r="77" spans="1:30" s="195" customFormat="1" ht="33.75" customHeight="1">
      <c r="A77" s="266">
        <f t="shared" si="10"/>
        <v>61</v>
      </c>
      <c r="B77" s="268" t="s">
        <v>480</v>
      </c>
      <c r="C77" s="269">
        <v>9</v>
      </c>
      <c r="D77" s="269" t="s">
        <v>394</v>
      </c>
      <c r="E77" s="269" t="s">
        <v>394</v>
      </c>
      <c r="F77" s="269" t="s">
        <v>394</v>
      </c>
      <c r="G77" s="269" t="s">
        <v>394</v>
      </c>
      <c r="H77" s="268"/>
      <c r="I77" s="269" t="s">
        <v>394</v>
      </c>
      <c r="J77" s="268" t="s">
        <v>395</v>
      </c>
      <c r="K77" s="269">
        <v>8.12</v>
      </c>
      <c r="L77" s="268" t="s">
        <v>207</v>
      </c>
      <c r="M77" s="268" t="s">
        <v>480</v>
      </c>
      <c r="N77" s="266" t="s">
        <v>833</v>
      </c>
      <c r="O77" s="261">
        <v>9</v>
      </c>
      <c r="P77" s="268"/>
      <c r="Q77" s="269">
        <v>9</v>
      </c>
      <c r="R77" s="268"/>
      <c r="S77" s="268"/>
      <c r="T77" s="276" t="s">
        <v>356</v>
      </c>
      <c r="U77" s="269" t="s">
        <v>356</v>
      </c>
      <c r="V77" s="224">
        <v>8.21</v>
      </c>
      <c r="W77" s="268"/>
      <c r="X77" s="225"/>
      <c r="Y77" s="268"/>
      <c r="Z77" s="268"/>
      <c r="AA77" s="236">
        <v>8.21</v>
      </c>
      <c r="AB77" s="268"/>
      <c r="AD77" s="195">
        <v>68</v>
      </c>
    </row>
    <row r="78" spans="1:30" s="195" customFormat="1" ht="24.75" customHeight="1">
      <c r="A78" s="266">
        <f t="shared" si="10"/>
        <v>62</v>
      </c>
      <c r="B78" s="268" t="s">
        <v>475</v>
      </c>
      <c r="C78" s="269">
        <v>9</v>
      </c>
      <c r="D78" s="269" t="s">
        <v>394</v>
      </c>
      <c r="E78" s="269" t="s">
        <v>394</v>
      </c>
      <c r="F78" s="269" t="s">
        <v>394</v>
      </c>
      <c r="G78" s="268"/>
      <c r="H78" s="269" t="s">
        <v>394</v>
      </c>
      <c r="I78" s="269" t="s">
        <v>394</v>
      </c>
      <c r="J78" s="268" t="s">
        <v>395</v>
      </c>
      <c r="K78" s="269">
        <v>5.15</v>
      </c>
      <c r="L78" s="269" t="s">
        <v>207</v>
      </c>
      <c r="M78" s="268" t="s">
        <v>475</v>
      </c>
      <c r="N78" s="266" t="s">
        <v>833</v>
      </c>
      <c r="O78" s="261">
        <v>9</v>
      </c>
      <c r="P78" s="268"/>
      <c r="Q78" s="269">
        <v>9</v>
      </c>
      <c r="R78" s="268"/>
      <c r="S78" s="268"/>
      <c r="T78" s="276" t="s">
        <v>207</v>
      </c>
      <c r="U78" s="269" t="s">
        <v>207</v>
      </c>
      <c r="V78" s="224">
        <v>8.19</v>
      </c>
      <c r="W78" s="268"/>
      <c r="X78" s="224"/>
      <c r="Y78" s="268"/>
      <c r="Z78" s="268"/>
      <c r="AA78" s="236">
        <v>8.19</v>
      </c>
      <c r="AB78" s="268"/>
      <c r="AD78" s="195">
        <v>69</v>
      </c>
    </row>
    <row r="79" spans="1:28" s="196" customFormat="1" ht="15">
      <c r="A79" s="259"/>
      <c r="B79" s="264" t="s">
        <v>411</v>
      </c>
      <c r="C79" s="274">
        <f>SUM(C71:C78)</f>
        <v>72</v>
      </c>
      <c r="D79" s="264"/>
      <c r="E79" s="264"/>
      <c r="F79" s="264"/>
      <c r="G79" s="264"/>
      <c r="H79" s="264"/>
      <c r="I79" s="264"/>
      <c r="J79" s="264"/>
      <c r="K79" s="274">
        <f>SUM(K71:K78)</f>
        <v>56.099999999999994</v>
      </c>
      <c r="L79" s="264"/>
      <c r="M79" s="264" t="s">
        <v>411</v>
      </c>
      <c r="N79" s="259"/>
      <c r="O79" s="265">
        <f>SUM(O69:O78)</f>
        <v>90</v>
      </c>
      <c r="P79" s="264"/>
      <c r="Q79" s="274">
        <f>SUM(Q69:Q78)</f>
        <v>90</v>
      </c>
      <c r="R79" s="264"/>
      <c r="S79" s="264"/>
      <c r="T79" s="264"/>
      <c r="U79" s="264"/>
      <c r="V79" s="274">
        <f>SUM(V69:V78)</f>
        <v>86.37</v>
      </c>
      <c r="W79" s="274">
        <f>SUM(W69:W78)</f>
        <v>0</v>
      </c>
      <c r="X79" s="274">
        <f>SUM(X69:X78)</f>
        <v>0</v>
      </c>
      <c r="Y79" s="274">
        <f>SUM(Y69:Y78)</f>
        <v>0</v>
      </c>
      <c r="Z79" s="274">
        <f>SUM(V69:V78)</f>
        <v>86.37</v>
      </c>
      <c r="AA79" s="265">
        <f>SUM(AA69:AA78)</f>
        <v>86.37</v>
      </c>
      <c r="AB79" s="264"/>
    </row>
    <row r="80" spans="1:28" s="196" customFormat="1" ht="15">
      <c r="A80" s="471" t="s">
        <v>482</v>
      </c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3"/>
    </row>
    <row r="81" spans="1:30" s="195" customFormat="1" ht="48.75" customHeight="1">
      <c r="A81" s="266">
        <f>A78+1</f>
        <v>63</v>
      </c>
      <c r="B81" s="268" t="s">
        <v>484</v>
      </c>
      <c r="C81" s="269">
        <v>9</v>
      </c>
      <c r="D81" s="269" t="s">
        <v>394</v>
      </c>
      <c r="E81" s="269" t="s">
        <v>394</v>
      </c>
      <c r="F81" s="269" t="s">
        <v>394</v>
      </c>
      <c r="G81" s="269" t="s">
        <v>394</v>
      </c>
      <c r="H81" s="269" t="s">
        <v>394</v>
      </c>
      <c r="I81" s="268" t="s">
        <v>395</v>
      </c>
      <c r="J81" s="269" t="s">
        <v>394</v>
      </c>
      <c r="K81" s="269">
        <v>3.9</v>
      </c>
      <c r="L81" s="268" t="s">
        <v>755</v>
      </c>
      <c r="M81" s="268" t="s">
        <v>484</v>
      </c>
      <c r="N81" s="266" t="s">
        <v>1116</v>
      </c>
      <c r="O81" s="261">
        <v>9</v>
      </c>
      <c r="P81" s="268"/>
      <c r="Q81" s="269">
        <v>9</v>
      </c>
      <c r="R81" s="268"/>
      <c r="S81" s="268"/>
      <c r="T81" s="276" t="s">
        <v>746</v>
      </c>
      <c r="U81" s="268"/>
      <c r="V81" s="224">
        <v>4.67</v>
      </c>
      <c r="W81" s="268"/>
      <c r="X81" s="269"/>
      <c r="Y81" s="268"/>
      <c r="Z81" s="268"/>
      <c r="AA81" s="261">
        <v>4.67</v>
      </c>
      <c r="AB81" s="268"/>
      <c r="AD81" s="195">
        <v>70</v>
      </c>
    </row>
    <row r="82" spans="1:30" s="195" customFormat="1" ht="22.5" customHeight="1">
      <c r="A82" s="266">
        <f>A81+1</f>
        <v>64</v>
      </c>
      <c r="B82" s="268" t="s">
        <v>485</v>
      </c>
      <c r="C82" s="269">
        <v>9</v>
      </c>
      <c r="D82" s="269" t="s">
        <v>394</v>
      </c>
      <c r="E82" s="269" t="s">
        <v>394</v>
      </c>
      <c r="F82" s="269" t="s">
        <v>394</v>
      </c>
      <c r="G82" s="269" t="s">
        <v>394</v>
      </c>
      <c r="H82" s="269" t="s">
        <v>394</v>
      </c>
      <c r="I82" s="269" t="s">
        <v>394</v>
      </c>
      <c r="J82" s="268" t="s">
        <v>395</v>
      </c>
      <c r="K82" s="269">
        <v>4.35</v>
      </c>
      <c r="L82" s="268" t="s">
        <v>207</v>
      </c>
      <c r="M82" s="268" t="s">
        <v>485</v>
      </c>
      <c r="N82" s="266" t="s">
        <v>833</v>
      </c>
      <c r="O82" s="261">
        <v>9</v>
      </c>
      <c r="P82" s="268"/>
      <c r="Q82" s="269">
        <v>9</v>
      </c>
      <c r="R82" s="268"/>
      <c r="S82" s="268"/>
      <c r="T82" s="276" t="s">
        <v>207</v>
      </c>
      <c r="U82" s="269" t="s">
        <v>207</v>
      </c>
      <c r="V82" s="224">
        <v>8.41</v>
      </c>
      <c r="W82" s="268"/>
      <c r="X82" s="269"/>
      <c r="Y82" s="268"/>
      <c r="Z82" s="268"/>
      <c r="AA82" s="261">
        <v>8.36</v>
      </c>
      <c r="AB82" s="268"/>
      <c r="AD82" s="195">
        <v>71</v>
      </c>
    </row>
    <row r="83" spans="1:30" s="195" customFormat="1" ht="33.75" customHeight="1">
      <c r="A83" s="266">
        <f>A82+1</f>
        <v>65</v>
      </c>
      <c r="B83" s="268" t="s">
        <v>486</v>
      </c>
      <c r="C83" s="269">
        <v>9</v>
      </c>
      <c r="D83" s="269" t="s">
        <v>394</v>
      </c>
      <c r="E83" s="269" t="s">
        <v>394</v>
      </c>
      <c r="F83" s="269" t="s">
        <v>394</v>
      </c>
      <c r="G83" s="269" t="s">
        <v>394</v>
      </c>
      <c r="H83" s="269" t="s">
        <v>394</v>
      </c>
      <c r="I83" s="268" t="s">
        <v>395</v>
      </c>
      <c r="J83" s="269" t="s">
        <v>394</v>
      </c>
      <c r="K83" s="269">
        <v>4.25</v>
      </c>
      <c r="L83" s="268" t="s">
        <v>756</v>
      </c>
      <c r="M83" s="268" t="s">
        <v>486</v>
      </c>
      <c r="N83" s="266" t="s">
        <v>833</v>
      </c>
      <c r="O83" s="261">
        <v>9</v>
      </c>
      <c r="P83" s="268"/>
      <c r="Q83" s="269">
        <v>9</v>
      </c>
      <c r="R83" s="268"/>
      <c r="S83" s="268"/>
      <c r="T83" s="276" t="s">
        <v>735</v>
      </c>
      <c r="U83" s="268"/>
      <c r="V83" s="224">
        <v>4.25</v>
      </c>
      <c r="W83" s="268"/>
      <c r="X83" s="269"/>
      <c r="Y83" s="268"/>
      <c r="Z83" s="268"/>
      <c r="AA83" s="261">
        <v>4.25</v>
      </c>
      <c r="AB83" s="268"/>
      <c r="AD83" s="195">
        <v>72</v>
      </c>
    </row>
    <row r="84" spans="1:30" s="195" customFormat="1" ht="21.75" customHeight="1">
      <c r="A84" s="266">
        <f>A83+1</f>
        <v>66</v>
      </c>
      <c r="B84" s="268" t="s">
        <v>487</v>
      </c>
      <c r="C84" s="269">
        <v>9</v>
      </c>
      <c r="D84" s="269" t="s">
        <v>394</v>
      </c>
      <c r="E84" s="269" t="s">
        <v>394</v>
      </c>
      <c r="F84" s="269" t="s">
        <v>394</v>
      </c>
      <c r="G84" s="269" t="s">
        <v>394</v>
      </c>
      <c r="H84" s="269" t="s">
        <v>394</v>
      </c>
      <c r="I84" s="269" t="s">
        <v>394</v>
      </c>
      <c r="J84" s="268" t="s">
        <v>395</v>
      </c>
      <c r="K84" s="269">
        <v>5.14</v>
      </c>
      <c r="L84" s="268" t="s">
        <v>207</v>
      </c>
      <c r="M84" s="268" t="s">
        <v>487</v>
      </c>
      <c r="N84" s="266" t="s">
        <v>833</v>
      </c>
      <c r="O84" s="261">
        <v>9</v>
      </c>
      <c r="P84" s="268"/>
      <c r="Q84" s="269">
        <v>9</v>
      </c>
      <c r="R84" s="268"/>
      <c r="S84" s="268"/>
      <c r="T84" s="276" t="s">
        <v>207</v>
      </c>
      <c r="U84" s="269" t="s">
        <v>207</v>
      </c>
      <c r="V84" s="224">
        <v>8.41</v>
      </c>
      <c r="W84" s="268"/>
      <c r="X84" s="269"/>
      <c r="Y84" s="268"/>
      <c r="Z84" s="268"/>
      <c r="AA84" s="261">
        <v>8.41</v>
      </c>
      <c r="AB84" s="268"/>
      <c r="AD84" s="195">
        <v>73</v>
      </c>
    </row>
    <row r="85" spans="1:30" s="195" customFormat="1" ht="36" customHeight="1">
      <c r="A85" s="266">
        <f>A84+1</f>
        <v>67</v>
      </c>
      <c r="B85" s="268" t="s">
        <v>488</v>
      </c>
      <c r="C85" s="269">
        <v>9</v>
      </c>
      <c r="D85" s="269" t="s">
        <v>394</v>
      </c>
      <c r="E85" s="269" t="s">
        <v>394</v>
      </c>
      <c r="F85" s="269" t="s">
        <v>394</v>
      </c>
      <c r="G85" s="269" t="s">
        <v>394</v>
      </c>
      <c r="H85" s="269" t="s">
        <v>394</v>
      </c>
      <c r="I85" s="268" t="s">
        <v>395</v>
      </c>
      <c r="J85" s="269" t="s">
        <v>394</v>
      </c>
      <c r="K85" s="269">
        <v>5.54</v>
      </c>
      <c r="L85" s="268" t="s">
        <v>755</v>
      </c>
      <c r="M85" s="268" t="s">
        <v>488</v>
      </c>
      <c r="N85" s="266" t="s">
        <v>833</v>
      </c>
      <c r="O85" s="261">
        <v>9</v>
      </c>
      <c r="P85" s="268"/>
      <c r="Q85" s="269">
        <v>9</v>
      </c>
      <c r="R85" s="268"/>
      <c r="S85" s="268"/>
      <c r="T85" s="276" t="s">
        <v>208</v>
      </c>
      <c r="U85" s="268"/>
      <c r="V85" s="224">
        <v>8.33</v>
      </c>
      <c r="W85" s="268"/>
      <c r="X85" s="269"/>
      <c r="Y85" s="268"/>
      <c r="Z85" s="268"/>
      <c r="AA85" s="261">
        <v>8.33</v>
      </c>
      <c r="AB85" s="268"/>
      <c r="AD85" s="195">
        <v>74</v>
      </c>
    </row>
    <row r="86" spans="1:30" s="195" customFormat="1" ht="38.25" customHeight="1">
      <c r="A86" s="266">
        <f aca="true" t="shared" si="11" ref="A86:A91">A85+1</f>
        <v>68</v>
      </c>
      <c r="B86" s="268" t="s">
        <v>490</v>
      </c>
      <c r="C86" s="269">
        <v>9</v>
      </c>
      <c r="D86" s="269" t="s">
        <v>394</v>
      </c>
      <c r="E86" s="269" t="s">
        <v>394</v>
      </c>
      <c r="F86" s="269" t="s">
        <v>394</v>
      </c>
      <c r="G86" s="269" t="s">
        <v>394</v>
      </c>
      <c r="H86" s="269" t="s">
        <v>394</v>
      </c>
      <c r="I86" s="269" t="s">
        <v>394</v>
      </c>
      <c r="J86" s="268" t="s">
        <v>395</v>
      </c>
      <c r="K86" s="269">
        <v>2.56</v>
      </c>
      <c r="L86" s="268" t="s">
        <v>207</v>
      </c>
      <c r="M86" s="268" t="s">
        <v>490</v>
      </c>
      <c r="N86" s="266" t="s">
        <v>833</v>
      </c>
      <c r="O86" s="261">
        <v>9</v>
      </c>
      <c r="P86" s="268"/>
      <c r="Q86" s="269">
        <v>9</v>
      </c>
      <c r="R86" s="268"/>
      <c r="S86" s="268"/>
      <c r="T86" s="276" t="s">
        <v>208</v>
      </c>
      <c r="U86" s="269" t="s">
        <v>207</v>
      </c>
      <c r="V86" s="224">
        <v>8.4</v>
      </c>
      <c r="W86" s="268"/>
      <c r="X86" s="269"/>
      <c r="Y86" s="268"/>
      <c r="Z86" s="268"/>
      <c r="AA86" s="261">
        <v>8.4</v>
      </c>
      <c r="AB86" s="268"/>
      <c r="AD86" s="195">
        <v>75</v>
      </c>
    </row>
    <row r="87" spans="1:30" s="195" customFormat="1" ht="38.25" customHeight="1">
      <c r="A87" s="266">
        <f t="shared" si="11"/>
        <v>69</v>
      </c>
      <c r="B87" s="268" t="s">
        <v>491</v>
      </c>
      <c r="C87" s="269">
        <v>9</v>
      </c>
      <c r="D87" s="269" t="s">
        <v>394</v>
      </c>
      <c r="E87" s="269" t="s">
        <v>394</v>
      </c>
      <c r="F87" s="269" t="s">
        <v>394</v>
      </c>
      <c r="G87" s="269" t="s">
        <v>394</v>
      </c>
      <c r="H87" s="269" t="s">
        <v>394</v>
      </c>
      <c r="I87" s="268" t="s">
        <v>395</v>
      </c>
      <c r="J87" s="269" t="s">
        <v>394</v>
      </c>
      <c r="K87" s="269">
        <v>5.7</v>
      </c>
      <c r="L87" s="268" t="s">
        <v>755</v>
      </c>
      <c r="M87" s="268" t="s">
        <v>491</v>
      </c>
      <c r="N87" s="266" t="s">
        <v>833</v>
      </c>
      <c r="O87" s="261">
        <v>9</v>
      </c>
      <c r="P87" s="268"/>
      <c r="Q87" s="269">
        <v>9</v>
      </c>
      <c r="R87" s="268"/>
      <c r="S87" s="268"/>
      <c r="T87" s="276" t="s">
        <v>208</v>
      </c>
      <c r="U87" s="268"/>
      <c r="V87" s="224">
        <v>5.7</v>
      </c>
      <c r="W87" s="268"/>
      <c r="X87" s="269"/>
      <c r="Y87" s="268"/>
      <c r="Z87" s="268"/>
      <c r="AA87" s="261">
        <v>5.7</v>
      </c>
      <c r="AB87" s="268"/>
      <c r="AD87" s="195">
        <v>76</v>
      </c>
    </row>
    <row r="88" spans="1:30" s="195" customFormat="1" ht="37.5" customHeight="1">
      <c r="A88" s="266">
        <f t="shared" si="11"/>
        <v>70</v>
      </c>
      <c r="B88" s="268" t="s">
        <v>489</v>
      </c>
      <c r="C88" s="269">
        <v>9</v>
      </c>
      <c r="D88" s="269" t="s">
        <v>394</v>
      </c>
      <c r="E88" s="269" t="s">
        <v>394</v>
      </c>
      <c r="F88" s="269" t="s">
        <v>394</v>
      </c>
      <c r="G88" s="269" t="s">
        <v>394</v>
      </c>
      <c r="H88" s="269" t="s">
        <v>394</v>
      </c>
      <c r="I88" s="268" t="s">
        <v>395</v>
      </c>
      <c r="J88" s="269" t="s">
        <v>394</v>
      </c>
      <c r="K88" s="269">
        <v>3.18</v>
      </c>
      <c r="L88" s="268" t="s">
        <v>755</v>
      </c>
      <c r="M88" s="268" t="s">
        <v>489</v>
      </c>
      <c r="N88" s="266" t="s">
        <v>833</v>
      </c>
      <c r="O88" s="261">
        <v>9</v>
      </c>
      <c r="P88" s="268"/>
      <c r="Q88" s="269">
        <v>9</v>
      </c>
      <c r="R88" s="268"/>
      <c r="S88" s="268"/>
      <c r="T88" s="276" t="s">
        <v>208</v>
      </c>
      <c r="U88" s="268"/>
      <c r="V88" s="224">
        <v>4.53</v>
      </c>
      <c r="W88" s="268"/>
      <c r="X88" s="269"/>
      <c r="Y88" s="268"/>
      <c r="Z88" s="268"/>
      <c r="AA88" s="261">
        <v>4.53</v>
      </c>
      <c r="AB88" s="268"/>
      <c r="AD88" s="195">
        <v>77</v>
      </c>
    </row>
    <row r="89" spans="1:30" s="195" customFormat="1" ht="42.75">
      <c r="A89" s="266">
        <f t="shared" si="11"/>
        <v>71</v>
      </c>
      <c r="B89" s="268" t="s">
        <v>483</v>
      </c>
      <c r="C89" s="269">
        <v>9</v>
      </c>
      <c r="D89" s="269" t="s">
        <v>394</v>
      </c>
      <c r="E89" s="269" t="s">
        <v>394</v>
      </c>
      <c r="F89" s="269" t="s">
        <v>394</v>
      </c>
      <c r="G89" s="269" t="s">
        <v>394</v>
      </c>
      <c r="H89" s="269" t="s">
        <v>394</v>
      </c>
      <c r="I89" s="268" t="s">
        <v>395</v>
      </c>
      <c r="J89" s="269" t="s">
        <v>394</v>
      </c>
      <c r="K89" s="269">
        <v>3.76</v>
      </c>
      <c r="L89" s="268" t="s">
        <v>764</v>
      </c>
      <c r="M89" s="268" t="s">
        <v>483</v>
      </c>
      <c r="N89" s="266" t="s">
        <v>833</v>
      </c>
      <c r="O89" s="261">
        <v>9</v>
      </c>
      <c r="P89" s="268"/>
      <c r="Q89" s="269">
        <v>9</v>
      </c>
      <c r="R89" s="268"/>
      <c r="S89" s="268"/>
      <c r="T89" s="276" t="s">
        <v>1090</v>
      </c>
      <c r="U89" s="268"/>
      <c r="V89" s="224">
        <v>6.82</v>
      </c>
      <c r="W89" s="268"/>
      <c r="X89" s="269"/>
      <c r="Y89" s="268"/>
      <c r="Z89" s="268"/>
      <c r="AA89" s="261">
        <v>6.82</v>
      </c>
      <c r="AB89" s="268"/>
      <c r="AD89" s="195">
        <v>78</v>
      </c>
    </row>
    <row r="90" spans="1:30" s="195" customFormat="1" ht="36" customHeight="1">
      <c r="A90" s="266">
        <f t="shared" si="11"/>
        <v>72</v>
      </c>
      <c r="B90" s="268" t="s">
        <v>492</v>
      </c>
      <c r="C90" s="269">
        <v>9</v>
      </c>
      <c r="D90" s="269" t="s">
        <v>394</v>
      </c>
      <c r="E90" s="269" t="s">
        <v>394</v>
      </c>
      <c r="F90" s="269" t="s">
        <v>394</v>
      </c>
      <c r="G90" s="269" t="s">
        <v>394</v>
      </c>
      <c r="H90" s="269" t="s">
        <v>394</v>
      </c>
      <c r="I90" s="269" t="s">
        <v>394</v>
      </c>
      <c r="J90" s="269" t="s">
        <v>395</v>
      </c>
      <c r="K90" s="269">
        <v>5.32</v>
      </c>
      <c r="L90" s="268" t="s">
        <v>207</v>
      </c>
      <c r="M90" s="268" t="s">
        <v>492</v>
      </c>
      <c r="N90" s="266" t="s">
        <v>833</v>
      </c>
      <c r="O90" s="261">
        <v>9</v>
      </c>
      <c r="P90" s="268"/>
      <c r="Q90" s="269">
        <v>9</v>
      </c>
      <c r="R90" s="268"/>
      <c r="S90" s="268"/>
      <c r="T90" s="276" t="s">
        <v>1111</v>
      </c>
      <c r="U90" s="269" t="s">
        <v>638</v>
      </c>
      <c r="V90" s="224">
        <v>8.35</v>
      </c>
      <c r="W90" s="268"/>
      <c r="X90" s="269"/>
      <c r="Y90" s="268"/>
      <c r="Z90" s="268"/>
      <c r="AA90" s="261">
        <v>8.35</v>
      </c>
      <c r="AB90" s="268"/>
      <c r="AD90" s="195">
        <v>79</v>
      </c>
    </row>
    <row r="91" spans="1:30" s="195" customFormat="1" ht="36.75" customHeight="1">
      <c r="A91" s="266">
        <f t="shared" si="11"/>
        <v>73</v>
      </c>
      <c r="B91" s="268" t="s">
        <v>494</v>
      </c>
      <c r="C91" s="269">
        <v>9</v>
      </c>
      <c r="D91" s="269" t="s">
        <v>394</v>
      </c>
      <c r="E91" s="269" t="s">
        <v>394</v>
      </c>
      <c r="F91" s="269" t="s">
        <v>394</v>
      </c>
      <c r="G91" s="269" t="s">
        <v>394</v>
      </c>
      <c r="H91" s="269" t="s">
        <v>395</v>
      </c>
      <c r="I91" s="269" t="s">
        <v>394</v>
      </c>
      <c r="J91" s="269" t="s">
        <v>394</v>
      </c>
      <c r="K91" s="269">
        <v>0.08</v>
      </c>
      <c r="L91" s="268" t="s">
        <v>763</v>
      </c>
      <c r="M91" s="268" t="s">
        <v>494</v>
      </c>
      <c r="N91" s="266" t="s">
        <v>833</v>
      </c>
      <c r="O91" s="261">
        <v>9</v>
      </c>
      <c r="P91" s="268"/>
      <c r="Q91" s="269">
        <v>9</v>
      </c>
      <c r="R91" s="268"/>
      <c r="S91" s="268"/>
      <c r="T91" s="276" t="s">
        <v>793</v>
      </c>
      <c r="U91" s="268"/>
      <c r="V91" s="224">
        <v>4.51</v>
      </c>
      <c r="W91" s="268"/>
      <c r="X91" s="269"/>
      <c r="Y91" s="268"/>
      <c r="Z91" s="268"/>
      <c r="AA91" s="261">
        <v>4.51</v>
      </c>
      <c r="AB91" s="268"/>
      <c r="AD91" s="195">
        <v>80</v>
      </c>
    </row>
    <row r="92" spans="1:28" s="196" customFormat="1" ht="15">
      <c r="A92" s="259"/>
      <c r="B92" s="264" t="s">
        <v>411</v>
      </c>
      <c r="C92" s="274">
        <f>SUM(C89:C91)</f>
        <v>27</v>
      </c>
      <c r="D92" s="264"/>
      <c r="E92" s="264"/>
      <c r="F92" s="264"/>
      <c r="G92" s="264"/>
      <c r="H92" s="264"/>
      <c r="I92" s="264"/>
      <c r="J92" s="264"/>
      <c r="K92" s="274">
        <f>SUM(K89:K91)</f>
        <v>9.16</v>
      </c>
      <c r="L92" s="264"/>
      <c r="M92" s="264" t="s">
        <v>411</v>
      </c>
      <c r="N92" s="259"/>
      <c r="O92" s="265">
        <f>SUM(O81:O91)</f>
        <v>99</v>
      </c>
      <c r="P92" s="264"/>
      <c r="Q92" s="274">
        <f>SUM(Q81:Q91)</f>
        <v>99</v>
      </c>
      <c r="R92" s="264"/>
      <c r="S92" s="264"/>
      <c r="T92" s="264"/>
      <c r="U92" s="264"/>
      <c r="V92" s="274">
        <f aca="true" t="shared" si="12" ref="V92:AA92">SUM(V81:V91)</f>
        <v>72.38000000000001</v>
      </c>
      <c r="W92" s="274">
        <f t="shared" si="12"/>
        <v>0</v>
      </c>
      <c r="X92" s="274">
        <f t="shared" si="12"/>
        <v>0</v>
      </c>
      <c r="Y92" s="274">
        <f t="shared" si="12"/>
        <v>0</v>
      </c>
      <c r="Z92" s="274">
        <f t="shared" si="12"/>
        <v>0</v>
      </c>
      <c r="AA92" s="265">
        <f t="shared" si="12"/>
        <v>72.33000000000001</v>
      </c>
      <c r="AB92" s="264"/>
    </row>
    <row r="93" spans="1:28" s="196" customFormat="1" ht="15">
      <c r="A93" s="471" t="s">
        <v>496</v>
      </c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3"/>
    </row>
    <row r="94" spans="1:30" s="195" customFormat="1" ht="50.25" customHeight="1">
      <c r="A94" s="207">
        <f>A91+1</f>
        <v>74</v>
      </c>
      <c r="B94" s="208" t="s">
        <v>497</v>
      </c>
      <c r="C94" s="269">
        <v>9</v>
      </c>
      <c r="D94" s="269" t="s">
        <v>394</v>
      </c>
      <c r="E94" s="269" t="s">
        <v>394</v>
      </c>
      <c r="F94" s="269" t="s">
        <v>394</v>
      </c>
      <c r="G94" s="269" t="s">
        <v>394</v>
      </c>
      <c r="H94" s="269" t="s">
        <v>394</v>
      </c>
      <c r="I94" s="269" t="s">
        <v>394</v>
      </c>
      <c r="J94" s="208" t="s">
        <v>395</v>
      </c>
      <c r="K94" s="269">
        <v>7.38</v>
      </c>
      <c r="L94" s="268" t="s">
        <v>736</v>
      </c>
      <c r="M94" s="208" t="s">
        <v>497</v>
      </c>
      <c r="N94" s="266" t="s">
        <v>1116</v>
      </c>
      <c r="O94" s="261">
        <v>9</v>
      </c>
      <c r="P94" s="269" t="s">
        <v>838</v>
      </c>
      <c r="Q94" s="269">
        <f>O94</f>
        <v>9</v>
      </c>
      <c r="R94" s="268" t="s">
        <v>994</v>
      </c>
      <c r="S94" s="226" t="s">
        <v>995</v>
      </c>
      <c r="T94" s="276" t="s">
        <v>638</v>
      </c>
      <c r="U94" s="269" t="s">
        <v>638</v>
      </c>
      <c r="V94" s="269">
        <v>7.38</v>
      </c>
      <c r="W94" s="269" t="s">
        <v>394</v>
      </c>
      <c r="X94" s="269" t="s">
        <v>394</v>
      </c>
      <c r="Y94" s="269" t="s">
        <v>394</v>
      </c>
      <c r="Z94" s="269" t="s">
        <v>394</v>
      </c>
      <c r="AA94" s="261">
        <v>7.38</v>
      </c>
      <c r="AB94" s="269"/>
      <c r="AD94" s="195">
        <v>81</v>
      </c>
    </row>
    <row r="95" spans="1:30" s="195" customFormat="1" ht="28.5">
      <c r="A95" s="207">
        <f aca="true" t="shared" si="13" ref="A95:A104">A94+1</f>
        <v>75</v>
      </c>
      <c r="B95" s="208" t="s">
        <v>498</v>
      </c>
      <c r="C95" s="269">
        <v>9</v>
      </c>
      <c r="D95" s="269" t="s">
        <v>394</v>
      </c>
      <c r="E95" s="269" t="s">
        <v>394</v>
      </c>
      <c r="F95" s="269" t="s">
        <v>394</v>
      </c>
      <c r="G95" s="269" t="s">
        <v>394</v>
      </c>
      <c r="H95" s="269" t="s">
        <v>394</v>
      </c>
      <c r="I95" s="269" t="s">
        <v>394</v>
      </c>
      <c r="J95" s="208" t="s">
        <v>395</v>
      </c>
      <c r="K95" s="269">
        <v>8.34</v>
      </c>
      <c r="L95" s="268" t="s">
        <v>736</v>
      </c>
      <c r="M95" s="208" t="s">
        <v>498</v>
      </c>
      <c r="N95" s="266" t="s">
        <v>833</v>
      </c>
      <c r="O95" s="261">
        <v>9</v>
      </c>
      <c r="P95" s="269" t="s">
        <v>996</v>
      </c>
      <c r="Q95" s="269">
        <f aca="true" t="shared" si="14" ref="Q95:Q104">O95</f>
        <v>9</v>
      </c>
      <c r="R95" s="268" t="s">
        <v>997</v>
      </c>
      <c r="S95" s="226" t="s">
        <v>998</v>
      </c>
      <c r="T95" s="276" t="s">
        <v>638</v>
      </c>
      <c r="U95" s="269" t="s">
        <v>638</v>
      </c>
      <c r="V95" s="269">
        <v>8.34</v>
      </c>
      <c r="W95" s="269" t="s">
        <v>394</v>
      </c>
      <c r="X95" s="269" t="s">
        <v>394</v>
      </c>
      <c r="Y95" s="269" t="s">
        <v>394</v>
      </c>
      <c r="Z95" s="269" t="s">
        <v>394</v>
      </c>
      <c r="AA95" s="261">
        <v>8.34</v>
      </c>
      <c r="AB95" s="269"/>
      <c r="AD95" s="195">
        <v>82</v>
      </c>
    </row>
    <row r="96" spans="1:30" s="195" customFormat="1" ht="28.5">
      <c r="A96" s="207">
        <f t="shared" si="13"/>
        <v>76</v>
      </c>
      <c r="B96" s="208" t="s">
        <v>499</v>
      </c>
      <c r="C96" s="269">
        <v>9</v>
      </c>
      <c r="D96" s="269" t="s">
        <v>394</v>
      </c>
      <c r="E96" s="269" t="s">
        <v>394</v>
      </c>
      <c r="F96" s="269" t="s">
        <v>394</v>
      </c>
      <c r="G96" s="269" t="s">
        <v>394</v>
      </c>
      <c r="H96" s="269" t="s">
        <v>394</v>
      </c>
      <c r="I96" s="269" t="s">
        <v>394</v>
      </c>
      <c r="J96" s="208" t="s">
        <v>395</v>
      </c>
      <c r="K96" s="269">
        <v>7.54</v>
      </c>
      <c r="L96" s="268" t="s">
        <v>736</v>
      </c>
      <c r="M96" s="208" t="s">
        <v>499</v>
      </c>
      <c r="N96" s="266" t="s">
        <v>833</v>
      </c>
      <c r="O96" s="261">
        <v>9</v>
      </c>
      <c r="P96" s="269" t="s">
        <v>999</v>
      </c>
      <c r="Q96" s="269">
        <f t="shared" si="14"/>
        <v>9</v>
      </c>
      <c r="R96" s="268" t="s">
        <v>994</v>
      </c>
      <c r="S96" s="226" t="s">
        <v>1000</v>
      </c>
      <c r="T96" s="276" t="s">
        <v>638</v>
      </c>
      <c r="U96" s="269" t="s">
        <v>638</v>
      </c>
      <c r="V96" s="269">
        <v>7.54</v>
      </c>
      <c r="W96" s="269" t="s">
        <v>394</v>
      </c>
      <c r="X96" s="269" t="s">
        <v>394</v>
      </c>
      <c r="Y96" s="269" t="s">
        <v>394</v>
      </c>
      <c r="Z96" s="269" t="s">
        <v>394</v>
      </c>
      <c r="AA96" s="261">
        <v>7.54</v>
      </c>
      <c r="AB96" s="269"/>
      <c r="AD96" s="195">
        <v>83</v>
      </c>
    </row>
    <row r="97" spans="1:30" s="195" customFormat="1" ht="28.5">
      <c r="A97" s="207">
        <f t="shared" si="13"/>
        <v>77</v>
      </c>
      <c r="B97" s="208" t="s">
        <v>500</v>
      </c>
      <c r="C97" s="269">
        <v>9</v>
      </c>
      <c r="D97" s="269" t="s">
        <v>394</v>
      </c>
      <c r="E97" s="269" t="s">
        <v>394</v>
      </c>
      <c r="F97" s="269" t="s">
        <v>394</v>
      </c>
      <c r="G97" s="269" t="s">
        <v>394</v>
      </c>
      <c r="H97" s="269" t="s">
        <v>394</v>
      </c>
      <c r="I97" s="269" t="s">
        <v>394</v>
      </c>
      <c r="J97" s="208" t="s">
        <v>395</v>
      </c>
      <c r="K97" s="269">
        <v>6.71</v>
      </c>
      <c r="L97" s="268" t="s">
        <v>736</v>
      </c>
      <c r="M97" s="208" t="s">
        <v>500</v>
      </c>
      <c r="N97" s="266" t="s">
        <v>833</v>
      </c>
      <c r="O97" s="261">
        <v>9</v>
      </c>
      <c r="P97" s="269" t="s">
        <v>1001</v>
      </c>
      <c r="Q97" s="269">
        <f t="shared" si="14"/>
        <v>9</v>
      </c>
      <c r="R97" s="268" t="s">
        <v>994</v>
      </c>
      <c r="S97" s="226" t="s">
        <v>995</v>
      </c>
      <c r="T97" s="276" t="s">
        <v>638</v>
      </c>
      <c r="U97" s="269" t="s">
        <v>638</v>
      </c>
      <c r="V97" s="269">
        <v>6.71</v>
      </c>
      <c r="W97" s="269" t="s">
        <v>394</v>
      </c>
      <c r="X97" s="269" t="s">
        <v>394</v>
      </c>
      <c r="Y97" s="269" t="s">
        <v>394</v>
      </c>
      <c r="Z97" s="269" t="s">
        <v>394</v>
      </c>
      <c r="AA97" s="261">
        <v>6.71</v>
      </c>
      <c r="AB97" s="269"/>
      <c r="AD97" s="195">
        <v>84</v>
      </c>
    </row>
    <row r="98" spans="1:30" s="195" customFormat="1" ht="28.5">
      <c r="A98" s="207">
        <f t="shared" si="13"/>
        <v>78</v>
      </c>
      <c r="B98" s="208" t="s">
        <v>501</v>
      </c>
      <c r="C98" s="269">
        <v>9</v>
      </c>
      <c r="D98" s="269" t="s">
        <v>394</v>
      </c>
      <c r="E98" s="269" t="s">
        <v>394</v>
      </c>
      <c r="F98" s="269" t="s">
        <v>394</v>
      </c>
      <c r="G98" s="269" t="s">
        <v>394</v>
      </c>
      <c r="H98" s="269" t="s">
        <v>394</v>
      </c>
      <c r="I98" s="208" t="s">
        <v>395</v>
      </c>
      <c r="J98" s="269" t="s">
        <v>394</v>
      </c>
      <c r="K98" s="269">
        <v>4.34</v>
      </c>
      <c r="L98" s="268" t="s">
        <v>747</v>
      </c>
      <c r="M98" s="208" t="s">
        <v>501</v>
      </c>
      <c r="N98" s="266" t="s">
        <v>833</v>
      </c>
      <c r="O98" s="261">
        <v>9</v>
      </c>
      <c r="P98" s="269" t="s">
        <v>839</v>
      </c>
      <c r="Q98" s="269">
        <f t="shared" si="14"/>
        <v>9</v>
      </c>
      <c r="R98" s="268" t="s">
        <v>994</v>
      </c>
      <c r="S98" s="226" t="s">
        <v>994</v>
      </c>
      <c r="T98" s="276" t="s">
        <v>638</v>
      </c>
      <c r="U98" s="269" t="s">
        <v>638</v>
      </c>
      <c r="V98" s="269">
        <v>4.34</v>
      </c>
      <c r="W98" s="269" t="s">
        <v>394</v>
      </c>
      <c r="X98" s="269" t="s">
        <v>394</v>
      </c>
      <c r="Y98" s="269" t="s">
        <v>394</v>
      </c>
      <c r="Z98" s="269" t="s">
        <v>394</v>
      </c>
      <c r="AA98" s="261">
        <v>4.34</v>
      </c>
      <c r="AB98" s="269"/>
      <c r="AD98" s="195">
        <v>85</v>
      </c>
    </row>
    <row r="99" spans="1:30" s="195" customFormat="1" ht="28.5">
      <c r="A99" s="207">
        <f t="shared" si="13"/>
        <v>79</v>
      </c>
      <c r="B99" s="208" t="s">
        <v>502</v>
      </c>
      <c r="C99" s="269">
        <v>9</v>
      </c>
      <c r="D99" s="269" t="s">
        <v>394</v>
      </c>
      <c r="E99" s="269" t="s">
        <v>394</v>
      </c>
      <c r="F99" s="269" t="s">
        <v>394</v>
      </c>
      <c r="G99" s="269" t="s">
        <v>394</v>
      </c>
      <c r="H99" s="269" t="s">
        <v>394</v>
      </c>
      <c r="I99" s="269" t="s">
        <v>394</v>
      </c>
      <c r="J99" s="269" t="s">
        <v>395</v>
      </c>
      <c r="K99" s="269">
        <v>8.34</v>
      </c>
      <c r="L99" s="268" t="s">
        <v>781</v>
      </c>
      <c r="M99" s="208" t="s">
        <v>502</v>
      </c>
      <c r="N99" s="266" t="s">
        <v>833</v>
      </c>
      <c r="O99" s="261">
        <v>9</v>
      </c>
      <c r="P99" s="269" t="s">
        <v>1002</v>
      </c>
      <c r="Q99" s="269">
        <f t="shared" si="14"/>
        <v>9</v>
      </c>
      <c r="R99" s="268" t="s">
        <v>997</v>
      </c>
      <c r="S99" s="226" t="s">
        <v>997</v>
      </c>
      <c r="T99" s="276" t="s">
        <v>638</v>
      </c>
      <c r="U99" s="269" t="s">
        <v>638</v>
      </c>
      <c r="V99" s="269">
        <v>8.34</v>
      </c>
      <c r="W99" s="269" t="s">
        <v>394</v>
      </c>
      <c r="X99" s="269" t="s">
        <v>394</v>
      </c>
      <c r="Y99" s="269" t="s">
        <v>394</v>
      </c>
      <c r="Z99" s="269" t="s">
        <v>394</v>
      </c>
      <c r="AA99" s="261">
        <v>8.34</v>
      </c>
      <c r="AB99" s="269"/>
      <c r="AD99" s="195">
        <v>86</v>
      </c>
    </row>
    <row r="100" spans="1:30" s="195" customFormat="1" ht="20.25" customHeight="1">
      <c r="A100" s="207">
        <f t="shared" si="13"/>
        <v>80</v>
      </c>
      <c r="B100" s="208" t="s">
        <v>505</v>
      </c>
      <c r="C100" s="269">
        <v>9</v>
      </c>
      <c r="D100" s="269" t="s">
        <v>394</v>
      </c>
      <c r="E100" s="269" t="s">
        <v>394</v>
      </c>
      <c r="F100" s="269" t="s">
        <v>394</v>
      </c>
      <c r="G100" s="269" t="s">
        <v>394</v>
      </c>
      <c r="H100" s="269" t="s">
        <v>394</v>
      </c>
      <c r="I100" s="269" t="s">
        <v>394</v>
      </c>
      <c r="J100" s="269" t="s">
        <v>395</v>
      </c>
      <c r="K100" s="269">
        <v>8.19</v>
      </c>
      <c r="L100" s="268" t="s">
        <v>794</v>
      </c>
      <c r="M100" s="208" t="s">
        <v>505</v>
      </c>
      <c r="N100" s="266" t="s">
        <v>833</v>
      </c>
      <c r="O100" s="261">
        <v>9</v>
      </c>
      <c r="P100" s="269" t="s">
        <v>1003</v>
      </c>
      <c r="Q100" s="269">
        <f t="shared" si="14"/>
        <v>9</v>
      </c>
      <c r="R100" s="268" t="s">
        <v>994</v>
      </c>
      <c r="S100" s="226" t="s">
        <v>994</v>
      </c>
      <c r="T100" s="276" t="s">
        <v>638</v>
      </c>
      <c r="U100" s="269" t="s">
        <v>276</v>
      </c>
      <c r="V100" s="269">
        <v>8.19</v>
      </c>
      <c r="W100" s="269" t="s">
        <v>394</v>
      </c>
      <c r="X100" s="269" t="s">
        <v>394</v>
      </c>
      <c r="Y100" s="269" t="s">
        <v>394</v>
      </c>
      <c r="Z100" s="269" t="s">
        <v>394</v>
      </c>
      <c r="AA100" s="261">
        <v>8.19</v>
      </c>
      <c r="AB100" s="269"/>
      <c r="AD100" s="195">
        <v>87</v>
      </c>
    </row>
    <row r="101" spans="1:30" s="195" customFormat="1" ht="22.5" customHeight="1">
      <c r="A101" s="207">
        <f t="shared" si="13"/>
        <v>81</v>
      </c>
      <c r="B101" s="208" t="s">
        <v>507</v>
      </c>
      <c r="C101" s="269">
        <v>9</v>
      </c>
      <c r="D101" s="269" t="s">
        <v>394</v>
      </c>
      <c r="E101" s="269" t="s">
        <v>394</v>
      </c>
      <c r="F101" s="269" t="s">
        <v>394</v>
      </c>
      <c r="G101" s="269" t="s">
        <v>394</v>
      </c>
      <c r="H101" s="269" t="s">
        <v>394</v>
      </c>
      <c r="I101" s="269" t="s">
        <v>394</v>
      </c>
      <c r="J101" s="269" t="s">
        <v>395</v>
      </c>
      <c r="K101" s="269">
        <v>7.4</v>
      </c>
      <c r="L101" s="268" t="s">
        <v>794</v>
      </c>
      <c r="M101" s="208" t="s">
        <v>507</v>
      </c>
      <c r="N101" s="266" t="s">
        <v>833</v>
      </c>
      <c r="O101" s="261">
        <v>9</v>
      </c>
      <c r="P101" s="269" t="s">
        <v>1004</v>
      </c>
      <c r="Q101" s="269">
        <f t="shared" si="14"/>
        <v>9</v>
      </c>
      <c r="R101" s="268" t="s">
        <v>1005</v>
      </c>
      <c r="S101" s="226" t="s">
        <v>995</v>
      </c>
      <c r="T101" s="276" t="s">
        <v>638</v>
      </c>
      <c r="U101" s="269" t="s">
        <v>638</v>
      </c>
      <c r="V101" s="269">
        <v>7.4</v>
      </c>
      <c r="W101" s="269" t="s">
        <v>394</v>
      </c>
      <c r="X101" s="269" t="s">
        <v>394</v>
      </c>
      <c r="Y101" s="269" t="s">
        <v>394</v>
      </c>
      <c r="Z101" s="269" t="s">
        <v>394</v>
      </c>
      <c r="AA101" s="261">
        <v>7.4</v>
      </c>
      <c r="AB101" s="269"/>
      <c r="AD101" s="195">
        <v>88</v>
      </c>
    </row>
    <row r="102" spans="1:30" s="195" customFormat="1" ht="21.75" customHeight="1">
      <c r="A102" s="207">
        <f t="shared" si="13"/>
        <v>82</v>
      </c>
      <c r="B102" s="208" t="s">
        <v>508</v>
      </c>
      <c r="C102" s="269">
        <v>9</v>
      </c>
      <c r="D102" s="269" t="s">
        <v>394</v>
      </c>
      <c r="E102" s="269" t="s">
        <v>394</v>
      </c>
      <c r="F102" s="269" t="s">
        <v>394</v>
      </c>
      <c r="G102" s="269" t="s">
        <v>394</v>
      </c>
      <c r="H102" s="269" t="s">
        <v>394</v>
      </c>
      <c r="I102" s="269" t="s">
        <v>394</v>
      </c>
      <c r="J102" s="269" t="s">
        <v>395</v>
      </c>
      <c r="K102" s="269">
        <v>5.38</v>
      </c>
      <c r="L102" s="268" t="s">
        <v>795</v>
      </c>
      <c r="M102" s="208" t="s">
        <v>508</v>
      </c>
      <c r="N102" s="266" t="s">
        <v>833</v>
      </c>
      <c r="O102" s="261">
        <v>9</v>
      </c>
      <c r="P102" s="269" t="s">
        <v>1006</v>
      </c>
      <c r="Q102" s="269">
        <f t="shared" si="14"/>
        <v>9</v>
      </c>
      <c r="R102" s="268" t="s">
        <v>994</v>
      </c>
      <c r="S102" s="226" t="s">
        <v>995</v>
      </c>
      <c r="T102" s="276" t="s">
        <v>638</v>
      </c>
      <c r="U102" s="269" t="s">
        <v>638</v>
      </c>
      <c r="V102" s="269">
        <v>5.38</v>
      </c>
      <c r="W102" s="269" t="s">
        <v>394</v>
      </c>
      <c r="X102" s="269" t="s">
        <v>394</v>
      </c>
      <c r="Y102" s="269" t="s">
        <v>394</v>
      </c>
      <c r="Z102" s="269" t="s">
        <v>394</v>
      </c>
      <c r="AA102" s="261">
        <v>5.38</v>
      </c>
      <c r="AB102" s="269"/>
      <c r="AD102" s="195">
        <v>89</v>
      </c>
    </row>
    <row r="103" spans="1:30" s="195" customFormat="1" ht="24" customHeight="1">
      <c r="A103" s="207">
        <f t="shared" si="13"/>
        <v>83</v>
      </c>
      <c r="B103" s="208" t="s">
        <v>510</v>
      </c>
      <c r="C103" s="269">
        <v>9</v>
      </c>
      <c r="D103" s="269" t="s">
        <v>394</v>
      </c>
      <c r="E103" s="269" t="s">
        <v>394</v>
      </c>
      <c r="F103" s="269" t="s">
        <v>394</v>
      </c>
      <c r="G103" s="269" t="s">
        <v>394</v>
      </c>
      <c r="H103" s="269" t="s">
        <v>394</v>
      </c>
      <c r="I103" s="269" t="s">
        <v>394</v>
      </c>
      <c r="J103" s="269" t="s">
        <v>395</v>
      </c>
      <c r="K103" s="269">
        <v>3.52</v>
      </c>
      <c r="L103" s="268" t="s">
        <v>795</v>
      </c>
      <c r="M103" s="208" t="s">
        <v>510</v>
      </c>
      <c r="N103" s="266" t="s">
        <v>833</v>
      </c>
      <c r="O103" s="261">
        <v>9</v>
      </c>
      <c r="P103" s="269" t="s">
        <v>1007</v>
      </c>
      <c r="Q103" s="269">
        <f t="shared" si="14"/>
        <v>9</v>
      </c>
      <c r="R103" s="268" t="s">
        <v>994</v>
      </c>
      <c r="S103" s="226" t="s">
        <v>995</v>
      </c>
      <c r="T103" s="276" t="s">
        <v>638</v>
      </c>
      <c r="U103" s="269" t="s">
        <v>276</v>
      </c>
      <c r="V103" s="269">
        <v>3.52</v>
      </c>
      <c r="W103" s="269" t="s">
        <v>394</v>
      </c>
      <c r="X103" s="269" t="s">
        <v>394</v>
      </c>
      <c r="Y103" s="269" t="s">
        <v>394</v>
      </c>
      <c r="Z103" s="269" t="s">
        <v>394</v>
      </c>
      <c r="AA103" s="261">
        <v>3.52</v>
      </c>
      <c r="AB103" s="269"/>
      <c r="AD103" s="195">
        <v>90</v>
      </c>
    </row>
    <row r="104" spans="1:30" s="195" customFormat="1" ht="28.5">
      <c r="A104" s="207">
        <f t="shared" si="13"/>
        <v>84</v>
      </c>
      <c r="B104" s="208" t="s">
        <v>511</v>
      </c>
      <c r="C104" s="269">
        <v>9</v>
      </c>
      <c r="D104" s="269" t="s">
        <v>394</v>
      </c>
      <c r="E104" s="269" t="s">
        <v>394</v>
      </c>
      <c r="F104" s="269" t="s">
        <v>394</v>
      </c>
      <c r="G104" s="269" t="s">
        <v>394</v>
      </c>
      <c r="H104" s="269" t="s">
        <v>394</v>
      </c>
      <c r="I104" s="269" t="s">
        <v>394</v>
      </c>
      <c r="J104" s="269" t="s">
        <v>395</v>
      </c>
      <c r="K104" s="269">
        <v>3.8</v>
      </c>
      <c r="L104" s="268" t="s">
        <v>795</v>
      </c>
      <c r="M104" s="208" t="s">
        <v>511</v>
      </c>
      <c r="N104" s="266" t="s">
        <v>833</v>
      </c>
      <c r="O104" s="261">
        <v>9</v>
      </c>
      <c r="P104" s="269" t="s">
        <v>1004</v>
      </c>
      <c r="Q104" s="269">
        <f t="shared" si="14"/>
        <v>9</v>
      </c>
      <c r="R104" s="268" t="s">
        <v>1008</v>
      </c>
      <c r="S104" s="226" t="s">
        <v>995</v>
      </c>
      <c r="T104" s="276" t="s">
        <v>638</v>
      </c>
      <c r="U104" s="269" t="s">
        <v>638</v>
      </c>
      <c r="V104" s="269">
        <v>3.8</v>
      </c>
      <c r="W104" s="269" t="s">
        <v>394</v>
      </c>
      <c r="X104" s="269" t="s">
        <v>394</v>
      </c>
      <c r="Y104" s="269" t="s">
        <v>394</v>
      </c>
      <c r="Z104" s="269" t="s">
        <v>394</v>
      </c>
      <c r="AA104" s="261">
        <v>3.8</v>
      </c>
      <c r="AB104" s="269"/>
      <c r="AD104" s="195">
        <v>91</v>
      </c>
    </row>
    <row r="105" spans="1:28" s="196" customFormat="1" ht="15">
      <c r="A105" s="209"/>
      <c r="B105" s="264" t="s">
        <v>411</v>
      </c>
      <c r="C105" s="274">
        <f>SUM(C94:C104)</f>
        <v>99</v>
      </c>
      <c r="D105" s="274"/>
      <c r="E105" s="274"/>
      <c r="F105" s="274"/>
      <c r="G105" s="274"/>
      <c r="H105" s="274"/>
      <c r="I105" s="274"/>
      <c r="J105" s="274"/>
      <c r="K105" s="274">
        <f>SUM(K94:K104)</f>
        <v>70.94</v>
      </c>
      <c r="L105" s="274"/>
      <c r="M105" s="264" t="s">
        <v>411</v>
      </c>
      <c r="N105" s="259"/>
      <c r="O105" s="265">
        <f>SUM(O94:O104)</f>
        <v>99</v>
      </c>
      <c r="P105" s="264"/>
      <c r="Q105" s="274">
        <f>SUM(Q94:Q104)</f>
        <v>99</v>
      </c>
      <c r="R105" s="264"/>
      <c r="S105" s="264"/>
      <c r="T105" s="264"/>
      <c r="U105" s="264"/>
      <c r="V105" s="274">
        <f aca="true" t="shared" si="15" ref="V105:AA105">SUM(V94:V104)</f>
        <v>70.94</v>
      </c>
      <c r="W105" s="274">
        <f t="shared" si="15"/>
        <v>0</v>
      </c>
      <c r="X105" s="274">
        <f t="shared" si="15"/>
        <v>0</v>
      </c>
      <c r="Y105" s="274">
        <f t="shared" si="15"/>
        <v>0</v>
      </c>
      <c r="Z105" s="274">
        <f t="shared" si="15"/>
        <v>0</v>
      </c>
      <c r="AA105" s="265">
        <f t="shared" si="15"/>
        <v>70.94</v>
      </c>
      <c r="AB105" s="264"/>
    </row>
    <row r="106" spans="1:28" s="196" customFormat="1" ht="15">
      <c r="A106" s="471" t="s">
        <v>513</v>
      </c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3"/>
    </row>
    <row r="107" spans="1:30" s="195" customFormat="1" ht="29.25" customHeight="1">
      <c r="A107" s="207">
        <f>A104+1</f>
        <v>85</v>
      </c>
      <c r="B107" s="268" t="s">
        <v>515</v>
      </c>
      <c r="C107" s="269">
        <v>9</v>
      </c>
      <c r="D107" s="269" t="s">
        <v>394</v>
      </c>
      <c r="E107" s="269" t="s">
        <v>394</v>
      </c>
      <c r="F107" s="269" t="s">
        <v>394</v>
      </c>
      <c r="G107" s="269" t="s">
        <v>394</v>
      </c>
      <c r="H107" s="269" t="s">
        <v>394</v>
      </c>
      <c r="I107" s="269" t="s">
        <v>394</v>
      </c>
      <c r="J107" s="269" t="s">
        <v>395</v>
      </c>
      <c r="K107" s="269">
        <v>4.6</v>
      </c>
      <c r="L107" s="269" t="s">
        <v>791</v>
      </c>
      <c r="M107" s="268" t="s">
        <v>515</v>
      </c>
      <c r="N107" s="266" t="s">
        <v>833</v>
      </c>
      <c r="O107" s="198">
        <v>9</v>
      </c>
      <c r="P107" s="197" t="s">
        <v>982</v>
      </c>
      <c r="Q107" s="227">
        <v>9</v>
      </c>
      <c r="R107" s="228" t="s">
        <v>980</v>
      </c>
      <c r="S107" s="197"/>
      <c r="T107" s="276" t="s">
        <v>638</v>
      </c>
      <c r="U107" s="269" t="s">
        <v>638</v>
      </c>
      <c r="V107" s="227">
        <v>4.6</v>
      </c>
      <c r="W107" s="229" t="s">
        <v>981</v>
      </c>
      <c r="X107" s="231" t="s">
        <v>981</v>
      </c>
      <c r="Y107" s="231" t="s">
        <v>981</v>
      </c>
      <c r="Z107" s="230" t="s">
        <v>981</v>
      </c>
      <c r="AA107" s="198">
        <v>4.6</v>
      </c>
      <c r="AB107" s="197"/>
      <c r="AD107" s="195">
        <v>92</v>
      </c>
    </row>
    <row r="108" spans="1:30" s="195" customFormat="1" ht="31.5" customHeight="1">
      <c r="A108" s="207">
        <f aca="true" t="shared" si="16" ref="A108:A113">A107+1</f>
        <v>86</v>
      </c>
      <c r="B108" s="268" t="s">
        <v>517</v>
      </c>
      <c r="C108" s="269">
        <v>9</v>
      </c>
      <c r="D108" s="269" t="s">
        <v>394</v>
      </c>
      <c r="E108" s="269" t="s">
        <v>394</v>
      </c>
      <c r="F108" s="269" t="s">
        <v>394</v>
      </c>
      <c r="G108" s="269" t="s">
        <v>394</v>
      </c>
      <c r="H108" s="269" t="s">
        <v>394</v>
      </c>
      <c r="I108" s="269" t="s">
        <v>394</v>
      </c>
      <c r="J108" s="269" t="s">
        <v>395</v>
      </c>
      <c r="K108" s="269">
        <v>8.4</v>
      </c>
      <c r="L108" s="269" t="s">
        <v>792</v>
      </c>
      <c r="M108" s="268" t="s">
        <v>517</v>
      </c>
      <c r="N108" s="266" t="s">
        <v>833</v>
      </c>
      <c r="O108" s="198">
        <v>9</v>
      </c>
      <c r="P108" s="197" t="s">
        <v>983</v>
      </c>
      <c r="Q108" s="227">
        <v>9</v>
      </c>
      <c r="R108" s="268" t="s">
        <v>984</v>
      </c>
      <c r="S108" s="197"/>
      <c r="T108" s="276" t="s">
        <v>638</v>
      </c>
      <c r="U108" s="269" t="s">
        <v>638</v>
      </c>
      <c r="V108" s="227">
        <v>8.4</v>
      </c>
      <c r="W108" s="231" t="s">
        <v>981</v>
      </c>
      <c r="X108" s="231" t="s">
        <v>981</v>
      </c>
      <c r="Y108" s="231" t="s">
        <v>981</v>
      </c>
      <c r="Z108" s="230" t="s">
        <v>981</v>
      </c>
      <c r="AA108" s="198">
        <v>8.4</v>
      </c>
      <c r="AB108" s="197"/>
      <c r="AD108" s="195">
        <v>93</v>
      </c>
    </row>
    <row r="109" spans="1:30" s="195" customFormat="1" ht="27.75" customHeight="1">
      <c r="A109" s="207">
        <f t="shared" si="16"/>
        <v>87</v>
      </c>
      <c r="B109" s="268" t="s">
        <v>518</v>
      </c>
      <c r="C109" s="269">
        <v>9</v>
      </c>
      <c r="D109" s="269" t="s">
        <v>394</v>
      </c>
      <c r="E109" s="269" t="s">
        <v>394</v>
      </c>
      <c r="F109" s="269" t="s">
        <v>394</v>
      </c>
      <c r="G109" s="269" t="s">
        <v>394</v>
      </c>
      <c r="H109" s="269" t="s">
        <v>394</v>
      </c>
      <c r="I109" s="269" t="s">
        <v>394</v>
      </c>
      <c r="J109" s="269" t="s">
        <v>395</v>
      </c>
      <c r="K109" s="269">
        <f>7.98+0.11</f>
        <v>8.09</v>
      </c>
      <c r="L109" s="269" t="s">
        <v>792</v>
      </c>
      <c r="M109" s="268" t="s">
        <v>518</v>
      </c>
      <c r="N109" s="266" t="s">
        <v>833</v>
      </c>
      <c r="O109" s="198">
        <v>9</v>
      </c>
      <c r="P109" s="197" t="s">
        <v>985</v>
      </c>
      <c r="Q109" s="227">
        <v>9</v>
      </c>
      <c r="R109" s="268" t="s">
        <v>986</v>
      </c>
      <c r="S109" s="197"/>
      <c r="T109" s="276" t="s">
        <v>638</v>
      </c>
      <c r="U109" s="269" t="s">
        <v>638</v>
      </c>
      <c r="V109" s="231">
        <v>8.09</v>
      </c>
      <c r="W109" s="231" t="s">
        <v>981</v>
      </c>
      <c r="X109" s="231" t="s">
        <v>981</v>
      </c>
      <c r="Y109" s="231" t="s">
        <v>981</v>
      </c>
      <c r="Z109" s="230" t="s">
        <v>981</v>
      </c>
      <c r="AA109" s="198">
        <v>8.09</v>
      </c>
      <c r="AB109" s="197"/>
      <c r="AD109" s="195">
        <v>94</v>
      </c>
    </row>
    <row r="110" spans="1:30" s="195" customFormat="1" ht="29.25" customHeight="1">
      <c r="A110" s="207">
        <f t="shared" si="16"/>
        <v>88</v>
      </c>
      <c r="B110" s="268" t="s">
        <v>519</v>
      </c>
      <c r="C110" s="269">
        <v>9</v>
      </c>
      <c r="D110" s="269" t="s">
        <v>394</v>
      </c>
      <c r="E110" s="269" t="s">
        <v>394</v>
      </c>
      <c r="F110" s="269" t="s">
        <v>394</v>
      </c>
      <c r="G110" s="269" t="s">
        <v>394</v>
      </c>
      <c r="H110" s="269" t="s">
        <v>394</v>
      </c>
      <c r="I110" s="269" t="s">
        <v>394</v>
      </c>
      <c r="J110" s="269" t="s">
        <v>395</v>
      </c>
      <c r="K110" s="269">
        <v>6.01</v>
      </c>
      <c r="L110" s="269" t="s">
        <v>606</v>
      </c>
      <c r="M110" s="268" t="s">
        <v>519</v>
      </c>
      <c r="N110" s="266" t="s">
        <v>833</v>
      </c>
      <c r="O110" s="198">
        <v>9</v>
      </c>
      <c r="P110" s="197" t="s">
        <v>987</v>
      </c>
      <c r="Q110" s="227">
        <v>9</v>
      </c>
      <c r="R110" s="228" t="s">
        <v>988</v>
      </c>
      <c r="S110" s="197"/>
      <c r="T110" s="276" t="s">
        <v>638</v>
      </c>
      <c r="U110" s="269" t="s">
        <v>638</v>
      </c>
      <c r="V110" s="227">
        <v>6.01</v>
      </c>
      <c r="W110" s="231" t="s">
        <v>981</v>
      </c>
      <c r="X110" s="231" t="s">
        <v>981</v>
      </c>
      <c r="Y110" s="231" t="s">
        <v>981</v>
      </c>
      <c r="Z110" s="230" t="s">
        <v>981</v>
      </c>
      <c r="AA110" s="198">
        <v>6.01</v>
      </c>
      <c r="AB110" s="197"/>
      <c r="AD110" s="195">
        <v>95</v>
      </c>
    </row>
    <row r="111" spans="1:30" s="195" customFormat="1" ht="27.75" customHeight="1">
      <c r="A111" s="207">
        <f t="shared" si="16"/>
        <v>89</v>
      </c>
      <c r="B111" s="268" t="s">
        <v>520</v>
      </c>
      <c r="C111" s="269">
        <v>9</v>
      </c>
      <c r="D111" s="269" t="s">
        <v>394</v>
      </c>
      <c r="E111" s="269" t="s">
        <v>394</v>
      </c>
      <c r="F111" s="269" t="s">
        <v>394</v>
      </c>
      <c r="G111" s="269" t="s">
        <v>394</v>
      </c>
      <c r="H111" s="269" t="s">
        <v>394</v>
      </c>
      <c r="I111" s="269" t="s">
        <v>394</v>
      </c>
      <c r="J111" s="269" t="s">
        <v>395</v>
      </c>
      <c r="K111" s="269">
        <v>6.29</v>
      </c>
      <c r="L111" s="269" t="s">
        <v>793</v>
      </c>
      <c r="M111" s="268" t="s">
        <v>520</v>
      </c>
      <c r="N111" s="266" t="s">
        <v>833</v>
      </c>
      <c r="O111" s="198">
        <v>9</v>
      </c>
      <c r="P111" s="197" t="s">
        <v>989</v>
      </c>
      <c r="Q111" s="227">
        <v>9</v>
      </c>
      <c r="R111" s="228" t="s">
        <v>988</v>
      </c>
      <c r="S111" s="197"/>
      <c r="T111" s="276" t="s">
        <v>638</v>
      </c>
      <c r="U111" s="269" t="s">
        <v>638</v>
      </c>
      <c r="V111" s="227">
        <v>6.29</v>
      </c>
      <c r="W111" s="231" t="s">
        <v>981</v>
      </c>
      <c r="X111" s="231" t="s">
        <v>981</v>
      </c>
      <c r="Y111" s="231" t="s">
        <v>981</v>
      </c>
      <c r="Z111" s="230" t="s">
        <v>981</v>
      </c>
      <c r="AA111" s="198">
        <v>6.29</v>
      </c>
      <c r="AB111" s="197"/>
      <c r="AD111" s="195">
        <v>96</v>
      </c>
    </row>
    <row r="112" spans="1:30" s="195" customFormat="1" ht="21.75" customHeight="1">
      <c r="A112" s="207">
        <f t="shared" si="16"/>
        <v>90</v>
      </c>
      <c r="B112" s="268" t="s">
        <v>521</v>
      </c>
      <c r="C112" s="269">
        <v>9</v>
      </c>
      <c r="D112" s="269" t="s">
        <v>394</v>
      </c>
      <c r="E112" s="269" t="s">
        <v>394</v>
      </c>
      <c r="F112" s="269" t="s">
        <v>394</v>
      </c>
      <c r="G112" s="269" t="s">
        <v>394</v>
      </c>
      <c r="H112" s="269" t="s">
        <v>394</v>
      </c>
      <c r="I112" s="269" t="s">
        <v>395</v>
      </c>
      <c r="J112" s="269" t="s">
        <v>394</v>
      </c>
      <c r="K112" s="269">
        <v>3.8</v>
      </c>
      <c r="L112" s="269" t="s">
        <v>747</v>
      </c>
      <c r="M112" s="268" t="s">
        <v>521</v>
      </c>
      <c r="N112" s="266" t="s">
        <v>833</v>
      </c>
      <c r="O112" s="198">
        <v>9</v>
      </c>
      <c r="P112" s="197" t="s">
        <v>990</v>
      </c>
      <c r="Q112" s="227">
        <v>9</v>
      </c>
      <c r="R112" s="268" t="s">
        <v>991</v>
      </c>
      <c r="S112" s="197"/>
      <c r="T112" s="276" t="s">
        <v>638</v>
      </c>
      <c r="U112" s="197" t="s">
        <v>992</v>
      </c>
      <c r="V112" s="227">
        <v>3.8</v>
      </c>
      <c r="W112" s="231" t="s">
        <v>981</v>
      </c>
      <c r="X112" s="231" t="s">
        <v>981</v>
      </c>
      <c r="Y112" s="231" t="s">
        <v>981</v>
      </c>
      <c r="Z112" s="231" t="s">
        <v>981</v>
      </c>
      <c r="AA112" s="198">
        <v>3.8</v>
      </c>
      <c r="AB112" s="197"/>
      <c r="AD112" s="195">
        <v>97</v>
      </c>
    </row>
    <row r="113" spans="1:30" s="195" customFormat="1" ht="25.5" customHeight="1">
      <c r="A113" s="207">
        <f t="shared" si="16"/>
        <v>91</v>
      </c>
      <c r="B113" s="268" t="s">
        <v>522</v>
      </c>
      <c r="C113" s="269">
        <v>9</v>
      </c>
      <c r="D113" s="269" t="s">
        <v>394</v>
      </c>
      <c r="E113" s="269" t="s">
        <v>394</v>
      </c>
      <c r="F113" s="268"/>
      <c r="G113" s="269" t="s">
        <v>394</v>
      </c>
      <c r="H113" s="269" t="s">
        <v>394</v>
      </c>
      <c r="I113" s="269" t="s">
        <v>394</v>
      </c>
      <c r="J113" s="269" t="s">
        <v>395</v>
      </c>
      <c r="K113" s="269">
        <v>4.21</v>
      </c>
      <c r="L113" s="269" t="s">
        <v>751</v>
      </c>
      <c r="M113" s="268" t="s">
        <v>522</v>
      </c>
      <c r="N113" s="266" t="s">
        <v>833</v>
      </c>
      <c r="O113" s="198">
        <v>9</v>
      </c>
      <c r="P113" s="197" t="s">
        <v>993</v>
      </c>
      <c r="Q113" s="227">
        <v>9</v>
      </c>
      <c r="R113" s="268" t="s">
        <v>988</v>
      </c>
      <c r="S113" s="197"/>
      <c r="T113" s="276" t="s">
        <v>638</v>
      </c>
      <c r="U113" s="269" t="s">
        <v>638</v>
      </c>
      <c r="V113" s="227">
        <v>4.21</v>
      </c>
      <c r="W113" s="231" t="s">
        <v>981</v>
      </c>
      <c r="X113" s="231" t="s">
        <v>981</v>
      </c>
      <c r="Y113" s="231" t="s">
        <v>981</v>
      </c>
      <c r="Z113" s="231" t="s">
        <v>981</v>
      </c>
      <c r="AA113" s="198">
        <v>4.21</v>
      </c>
      <c r="AB113" s="197"/>
      <c r="AD113" s="195">
        <v>98</v>
      </c>
    </row>
    <row r="114" spans="1:28" s="196" customFormat="1" ht="15">
      <c r="A114" s="209"/>
      <c r="B114" s="264" t="s">
        <v>411</v>
      </c>
      <c r="C114" s="274">
        <f>SUM(C107:C113)</f>
        <v>63</v>
      </c>
      <c r="D114" s="274"/>
      <c r="E114" s="274"/>
      <c r="F114" s="274"/>
      <c r="G114" s="274"/>
      <c r="H114" s="274"/>
      <c r="I114" s="274"/>
      <c r="J114" s="274"/>
      <c r="K114" s="274">
        <f>SUM(K107:K113)</f>
        <v>41.4</v>
      </c>
      <c r="L114" s="274"/>
      <c r="M114" s="264" t="s">
        <v>411</v>
      </c>
      <c r="N114" s="259"/>
      <c r="O114" s="265">
        <f>SUM(O107:O113)</f>
        <v>63</v>
      </c>
      <c r="P114" s="264"/>
      <c r="Q114" s="274">
        <f>SUM(Q107:Q113)</f>
        <v>63</v>
      </c>
      <c r="R114" s="264"/>
      <c r="S114" s="264"/>
      <c r="T114" s="264"/>
      <c r="U114" s="264"/>
      <c r="V114" s="274">
        <f aca="true" t="shared" si="17" ref="V114:AA114">SUM(V107:V113)</f>
        <v>41.4</v>
      </c>
      <c r="W114" s="274">
        <f t="shared" si="17"/>
        <v>0</v>
      </c>
      <c r="X114" s="274">
        <f t="shared" si="17"/>
        <v>0</v>
      </c>
      <c r="Y114" s="274">
        <f t="shared" si="17"/>
        <v>0</v>
      </c>
      <c r="Z114" s="274">
        <f t="shared" si="17"/>
        <v>0</v>
      </c>
      <c r="AA114" s="265">
        <f t="shared" si="17"/>
        <v>41.4</v>
      </c>
      <c r="AB114" s="264"/>
    </row>
    <row r="115" spans="1:28" s="196" customFormat="1" ht="15">
      <c r="A115" s="471" t="s">
        <v>523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  <c r="AA115" s="472"/>
      <c r="AB115" s="473"/>
    </row>
    <row r="116" spans="1:30" s="195" customFormat="1" ht="50.25" customHeight="1">
      <c r="A116" s="266">
        <f>A113+1</f>
        <v>92</v>
      </c>
      <c r="B116" s="268" t="s">
        <v>527</v>
      </c>
      <c r="C116" s="269">
        <v>9</v>
      </c>
      <c r="D116" s="269" t="s">
        <v>394</v>
      </c>
      <c r="E116" s="269" t="s">
        <v>394</v>
      </c>
      <c r="F116" s="269" t="s">
        <v>394</v>
      </c>
      <c r="G116" s="269" t="s">
        <v>394</v>
      </c>
      <c r="H116" s="269" t="s">
        <v>394</v>
      </c>
      <c r="I116" s="269" t="s">
        <v>394</v>
      </c>
      <c r="J116" s="269" t="s">
        <v>395</v>
      </c>
      <c r="K116" s="269">
        <v>5.83</v>
      </c>
      <c r="L116" s="268" t="s">
        <v>794</v>
      </c>
      <c r="M116" s="268" t="s">
        <v>527</v>
      </c>
      <c r="N116" s="266" t="s">
        <v>1116</v>
      </c>
      <c r="O116" s="261">
        <v>9</v>
      </c>
      <c r="P116" s="222" t="s">
        <v>891</v>
      </c>
      <c r="Q116" s="269">
        <v>9</v>
      </c>
      <c r="R116" s="268"/>
      <c r="S116" s="269" t="s">
        <v>892</v>
      </c>
      <c r="T116" s="276" t="s">
        <v>794</v>
      </c>
      <c r="U116" s="269" t="s">
        <v>638</v>
      </c>
      <c r="V116" s="269">
        <v>5.83</v>
      </c>
      <c r="W116" s="267" t="s">
        <v>339</v>
      </c>
      <c r="X116" s="267" t="s">
        <v>339</v>
      </c>
      <c r="Y116" s="269">
        <v>1.39</v>
      </c>
      <c r="Z116" s="269">
        <v>1.39</v>
      </c>
      <c r="AA116" s="261" t="s">
        <v>1110</v>
      </c>
      <c r="AB116" s="232"/>
      <c r="AD116" s="195">
        <v>99</v>
      </c>
    </row>
    <row r="117" spans="1:30" s="195" customFormat="1" ht="38.25" customHeight="1">
      <c r="A117" s="266">
        <f>A116+1</f>
        <v>93</v>
      </c>
      <c r="B117" s="268" t="s">
        <v>532</v>
      </c>
      <c r="C117" s="269">
        <v>9</v>
      </c>
      <c r="D117" s="269" t="s">
        <v>394</v>
      </c>
      <c r="E117" s="269" t="s">
        <v>394</v>
      </c>
      <c r="F117" s="269" t="s">
        <v>394</v>
      </c>
      <c r="G117" s="269" t="s">
        <v>394</v>
      </c>
      <c r="H117" s="269" t="s">
        <v>394</v>
      </c>
      <c r="I117" s="268"/>
      <c r="J117" s="269" t="s">
        <v>395</v>
      </c>
      <c r="K117" s="269">
        <v>8.42</v>
      </c>
      <c r="L117" s="268" t="s">
        <v>794</v>
      </c>
      <c r="M117" s="268" t="s">
        <v>532</v>
      </c>
      <c r="N117" s="260" t="s">
        <v>893</v>
      </c>
      <c r="O117" s="261">
        <v>9</v>
      </c>
      <c r="P117" s="222" t="s">
        <v>894</v>
      </c>
      <c r="Q117" s="269">
        <v>9</v>
      </c>
      <c r="R117" s="268"/>
      <c r="S117" s="269" t="s">
        <v>892</v>
      </c>
      <c r="T117" s="276" t="s">
        <v>794</v>
      </c>
      <c r="U117" s="269" t="s">
        <v>638</v>
      </c>
      <c r="V117" s="269">
        <v>8.42</v>
      </c>
      <c r="W117" s="267" t="s">
        <v>339</v>
      </c>
      <c r="X117" s="267" t="s">
        <v>339</v>
      </c>
      <c r="Y117" s="269">
        <v>0</v>
      </c>
      <c r="Z117" s="269">
        <v>0</v>
      </c>
      <c r="AA117" s="261">
        <v>8.42</v>
      </c>
      <c r="AB117" s="232"/>
      <c r="AD117" s="195">
        <v>100</v>
      </c>
    </row>
    <row r="118" spans="1:30" s="195" customFormat="1" ht="39" customHeight="1">
      <c r="A118" s="266">
        <f aca="true" t="shared" si="18" ref="A118:A124">A117+1</f>
        <v>94</v>
      </c>
      <c r="B118" s="268" t="s">
        <v>531</v>
      </c>
      <c r="C118" s="269">
        <v>9</v>
      </c>
      <c r="D118" s="269" t="s">
        <v>394</v>
      </c>
      <c r="E118" s="269" t="s">
        <v>394</v>
      </c>
      <c r="F118" s="269" t="s">
        <v>394</v>
      </c>
      <c r="G118" s="269" t="s">
        <v>394</v>
      </c>
      <c r="H118" s="269" t="s">
        <v>394</v>
      </c>
      <c r="I118" s="268"/>
      <c r="J118" s="269" t="s">
        <v>395</v>
      </c>
      <c r="K118" s="269">
        <v>5.47</v>
      </c>
      <c r="L118" s="268" t="s">
        <v>794</v>
      </c>
      <c r="M118" s="268" t="s">
        <v>531</v>
      </c>
      <c r="N118" s="260" t="s">
        <v>893</v>
      </c>
      <c r="O118" s="261">
        <v>9</v>
      </c>
      <c r="P118" s="222" t="s">
        <v>895</v>
      </c>
      <c r="Q118" s="269">
        <v>9</v>
      </c>
      <c r="R118" s="268"/>
      <c r="S118" s="269" t="s">
        <v>892</v>
      </c>
      <c r="T118" s="276" t="s">
        <v>794</v>
      </c>
      <c r="U118" s="269" t="s">
        <v>638</v>
      </c>
      <c r="V118" s="269">
        <v>5.47</v>
      </c>
      <c r="W118" s="267" t="s">
        <v>339</v>
      </c>
      <c r="X118" s="267" t="s">
        <v>339</v>
      </c>
      <c r="Y118" s="269">
        <v>2.66</v>
      </c>
      <c r="Z118" s="269">
        <v>2.66</v>
      </c>
      <c r="AA118" s="261">
        <v>8.13</v>
      </c>
      <c r="AB118" s="232"/>
      <c r="AD118" s="195">
        <v>101</v>
      </c>
    </row>
    <row r="119" spans="1:30" s="195" customFormat="1" ht="33.75" customHeight="1">
      <c r="A119" s="266">
        <f t="shared" si="18"/>
        <v>95</v>
      </c>
      <c r="B119" s="268" t="s">
        <v>524</v>
      </c>
      <c r="C119" s="269">
        <v>9</v>
      </c>
      <c r="D119" s="269" t="s">
        <v>394</v>
      </c>
      <c r="E119" s="269" t="s">
        <v>394</v>
      </c>
      <c r="F119" s="269" t="s">
        <v>394</v>
      </c>
      <c r="G119" s="269" t="s">
        <v>394</v>
      </c>
      <c r="H119" s="269" t="s">
        <v>394</v>
      </c>
      <c r="I119" s="269" t="s">
        <v>394</v>
      </c>
      <c r="J119" s="269" t="s">
        <v>395</v>
      </c>
      <c r="K119" s="269">
        <v>6.18</v>
      </c>
      <c r="L119" s="268" t="s">
        <v>793</v>
      </c>
      <c r="M119" s="268" t="s">
        <v>524</v>
      </c>
      <c r="N119" s="260" t="s">
        <v>893</v>
      </c>
      <c r="O119" s="261">
        <v>9</v>
      </c>
      <c r="P119" s="222" t="s">
        <v>896</v>
      </c>
      <c r="Q119" s="269">
        <v>9</v>
      </c>
      <c r="R119" s="268"/>
      <c r="S119" s="269" t="s">
        <v>892</v>
      </c>
      <c r="T119" s="276" t="s">
        <v>794</v>
      </c>
      <c r="U119" s="269" t="s">
        <v>638</v>
      </c>
      <c r="V119" s="269">
        <v>5.6</v>
      </c>
      <c r="W119" s="267" t="s">
        <v>339</v>
      </c>
      <c r="X119" s="267" t="s">
        <v>339</v>
      </c>
      <c r="Y119" s="269">
        <v>0</v>
      </c>
      <c r="Z119" s="269">
        <v>0</v>
      </c>
      <c r="AA119" s="261">
        <v>6.18</v>
      </c>
      <c r="AB119" s="232"/>
      <c r="AD119" s="195">
        <v>102</v>
      </c>
    </row>
    <row r="120" spans="1:30" s="195" customFormat="1" ht="30.75" customHeight="1">
      <c r="A120" s="266">
        <f t="shared" si="18"/>
        <v>96</v>
      </c>
      <c r="B120" s="268" t="s">
        <v>526</v>
      </c>
      <c r="C120" s="269">
        <v>9</v>
      </c>
      <c r="D120" s="269" t="s">
        <v>394</v>
      </c>
      <c r="E120" s="269" t="s">
        <v>394</v>
      </c>
      <c r="F120" s="269" t="s">
        <v>394</v>
      </c>
      <c r="G120" s="269" t="s">
        <v>394</v>
      </c>
      <c r="H120" s="269" t="s">
        <v>394</v>
      </c>
      <c r="I120" s="268"/>
      <c r="J120" s="269" t="s">
        <v>395</v>
      </c>
      <c r="K120" s="269">
        <v>8.44</v>
      </c>
      <c r="L120" s="268" t="s">
        <v>794</v>
      </c>
      <c r="M120" s="268" t="s">
        <v>526</v>
      </c>
      <c r="N120" s="260" t="s">
        <v>893</v>
      </c>
      <c r="O120" s="261">
        <v>9</v>
      </c>
      <c r="P120" s="222" t="s">
        <v>897</v>
      </c>
      <c r="Q120" s="269">
        <v>9</v>
      </c>
      <c r="R120" s="268"/>
      <c r="S120" s="269" t="s">
        <v>892</v>
      </c>
      <c r="T120" s="276" t="s">
        <v>794</v>
      </c>
      <c r="U120" s="269" t="s">
        <v>638</v>
      </c>
      <c r="V120" s="269">
        <v>7.3</v>
      </c>
      <c r="W120" s="267" t="s">
        <v>339</v>
      </c>
      <c r="X120" s="267" t="s">
        <v>339</v>
      </c>
      <c r="Y120" s="269">
        <v>0</v>
      </c>
      <c r="Z120" s="269">
        <v>0</v>
      </c>
      <c r="AA120" s="261">
        <v>8.44</v>
      </c>
      <c r="AB120" s="232"/>
      <c r="AD120" s="195">
        <v>103</v>
      </c>
    </row>
    <row r="121" spans="1:30" s="195" customFormat="1" ht="32.25" customHeight="1">
      <c r="A121" s="266">
        <f t="shared" si="18"/>
        <v>97</v>
      </c>
      <c r="B121" s="268" t="s">
        <v>528</v>
      </c>
      <c r="C121" s="269">
        <v>9</v>
      </c>
      <c r="D121" s="269" t="s">
        <v>394</v>
      </c>
      <c r="E121" s="269" t="s">
        <v>394</v>
      </c>
      <c r="F121" s="269" t="s">
        <v>394</v>
      </c>
      <c r="G121" s="269" t="s">
        <v>394</v>
      </c>
      <c r="H121" s="269" t="s">
        <v>394</v>
      </c>
      <c r="I121" s="269" t="s">
        <v>394</v>
      </c>
      <c r="J121" s="269" t="s">
        <v>395</v>
      </c>
      <c r="K121" s="269">
        <v>8.43</v>
      </c>
      <c r="L121" s="268" t="s">
        <v>794</v>
      </c>
      <c r="M121" s="268" t="s">
        <v>528</v>
      </c>
      <c r="N121" s="260" t="s">
        <v>893</v>
      </c>
      <c r="O121" s="261">
        <v>9</v>
      </c>
      <c r="P121" s="222" t="s">
        <v>898</v>
      </c>
      <c r="Q121" s="269">
        <v>9</v>
      </c>
      <c r="R121" s="268"/>
      <c r="S121" s="269" t="s">
        <v>892</v>
      </c>
      <c r="T121" s="276" t="s">
        <v>794</v>
      </c>
      <c r="U121" s="269" t="s">
        <v>638</v>
      </c>
      <c r="V121" s="269">
        <v>5.79</v>
      </c>
      <c r="W121" s="267" t="s">
        <v>339</v>
      </c>
      <c r="X121" s="267" t="s">
        <v>339</v>
      </c>
      <c r="Y121" s="269">
        <v>0</v>
      </c>
      <c r="Z121" s="269">
        <v>0</v>
      </c>
      <c r="AA121" s="261">
        <v>8.43</v>
      </c>
      <c r="AB121" s="232"/>
      <c r="AD121" s="195">
        <v>104</v>
      </c>
    </row>
    <row r="122" spans="1:30" s="195" customFormat="1" ht="31.5" customHeight="1">
      <c r="A122" s="266">
        <f t="shared" si="18"/>
        <v>98</v>
      </c>
      <c r="B122" s="268" t="s">
        <v>529</v>
      </c>
      <c r="C122" s="269">
        <v>9</v>
      </c>
      <c r="D122" s="269" t="s">
        <v>394</v>
      </c>
      <c r="E122" s="269" t="s">
        <v>394</v>
      </c>
      <c r="F122" s="269" t="s">
        <v>394</v>
      </c>
      <c r="G122" s="269" t="s">
        <v>394</v>
      </c>
      <c r="H122" s="269" t="s">
        <v>394</v>
      </c>
      <c r="I122" s="268"/>
      <c r="J122" s="269" t="s">
        <v>395</v>
      </c>
      <c r="K122" s="269">
        <v>8.17</v>
      </c>
      <c r="L122" s="268" t="s">
        <v>794</v>
      </c>
      <c r="M122" s="268" t="s">
        <v>529</v>
      </c>
      <c r="N122" s="260" t="s">
        <v>893</v>
      </c>
      <c r="O122" s="261">
        <v>9</v>
      </c>
      <c r="P122" s="222" t="s">
        <v>899</v>
      </c>
      <c r="Q122" s="269">
        <v>9</v>
      </c>
      <c r="R122" s="268"/>
      <c r="S122" s="269" t="s">
        <v>892</v>
      </c>
      <c r="T122" s="276" t="s">
        <v>794</v>
      </c>
      <c r="U122" s="269" t="s">
        <v>638</v>
      </c>
      <c r="V122" s="269">
        <v>6.26</v>
      </c>
      <c r="W122" s="267" t="s">
        <v>339</v>
      </c>
      <c r="X122" s="267" t="s">
        <v>339</v>
      </c>
      <c r="Y122" s="269">
        <v>0</v>
      </c>
      <c r="Z122" s="269">
        <v>0</v>
      </c>
      <c r="AA122" s="261">
        <v>8.17</v>
      </c>
      <c r="AB122" s="232"/>
      <c r="AD122" s="195">
        <v>105</v>
      </c>
    </row>
    <row r="123" spans="1:30" s="195" customFormat="1" ht="35.25" customHeight="1">
      <c r="A123" s="266">
        <f t="shared" si="18"/>
        <v>99</v>
      </c>
      <c r="B123" s="268" t="s">
        <v>525</v>
      </c>
      <c r="C123" s="269">
        <v>9</v>
      </c>
      <c r="D123" s="269" t="s">
        <v>394</v>
      </c>
      <c r="E123" s="269" t="s">
        <v>394</v>
      </c>
      <c r="F123" s="269" t="s">
        <v>394</v>
      </c>
      <c r="G123" s="269" t="s">
        <v>394</v>
      </c>
      <c r="H123" s="269" t="s">
        <v>394</v>
      </c>
      <c r="I123" s="269" t="s">
        <v>394</v>
      </c>
      <c r="J123" s="269" t="s">
        <v>395</v>
      </c>
      <c r="K123" s="269">
        <v>8.29</v>
      </c>
      <c r="L123" s="268" t="s">
        <v>793</v>
      </c>
      <c r="M123" s="268" t="s">
        <v>525</v>
      </c>
      <c r="N123" s="260" t="s">
        <v>893</v>
      </c>
      <c r="O123" s="261">
        <v>9</v>
      </c>
      <c r="P123" s="222" t="s">
        <v>900</v>
      </c>
      <c r="Q123" s="269">
        <v>9</v>
      </c>
      <c r="R123" s="268"/>
      <c r="S123" s="269" t="s">
        <v>892</v>
      </c>
      <c r="T123" s="276" t="s">
        <v>794</v>
      </c>
      <c r="U123" s="269" t="s">
        <v>638</v>
      </c>
      <c r="V123" s="269">
        <v>6.07</v>
      </c>
      <c r="W123" s="267" t="s">
        <v>339</v>
      </c>
      <c r="X123" s="267" t="s">
        <v>339</v>
      </c>
      <c r="Y123" s="269">
        <v>0</v>
      </c>
      <c r="Z123" s="269">
        <v>0</v>
      </c>
      <c r="AA123" s="261">
        <v>8.29</v>
      </c>
      <c r="AB123" s="232"/>
      <c r="AD123" s="195">
        <v>106</v>
      </c>
    </row>
    <row r="124" spans="1:30" s="195" customFormat="1" ht="30.75" customHeight="1">
      <c r="A124" s="266">
        <f t="shared" si="18"/>
        <v>100</v>
      </c>
      <c r="B124" s="268" t="s">
        <v>533</v>
      </c>
      <c r="C124" s="269">
        <v>9</v>
      </c>
      <c r="D124" s="269" t="s">
        <v>394</v>
      </c>
      <c r="E124" s="269" t="s">
        <v>394</v>
      </c>
      <c r="F124" s="269" t="s">
        <v>394</v>
      </c>
      <c r="G124" s="269" t="s">
        <v>394</v>
      </c>
      <c r="H124" s="269" t="s">
        <v>394</v>
      </c>
      <c r="I124" s="269" t="s">
        <v>394</v>
      </c>
      <c r="J124" s="269" t="s">
        <v>395</v>
      </c>
      <c r="K124" s="269">
        <v>8.04</v>
      </c>
      <c r="L124" s="268" t="s">
        <v>794</v>
      </c>
      <c r="M124" s="268" t="s">
        <v>533</v>
      </c>
      <c r="N124" s="260" t="s">
        <v>893</v>
      </c>
      <c r="O124" s="261">
        <v>9</v>
      </c>
      <c r="P124" s="222" t="s">
        <v>901</v>
      </c>
      <c r="Q124" s="269">
        <v>9</v>
      </c>
      <c r="R124" s="268"/>
      <c r="S124" s="269" t="s">
        <v>892</v>
      </c>
      <c r="T124" s="276" t="s">
        <v>794</v>
      </c>
      <c r="U124" s="269" t="s">
        <v>638</v>
      </c>
      <c r="V124" s="269">
        <v>6.06</v>
      </c>
      <c r="W124" s="267" t="s">
        <v>339</v>
      </c>
      <c r="X124" s="267" t="s">
        <v>339</v>
      </c>
      <c r="Y124" s="269">
        <v>0</v>
      </c>
      <c r="Z124" s="269">
        <v>0</v>
      </c>
      <c r="AA124" s="261">
        <v>8.04</v>
      </c>
      <c r="AB124" s="232"/>
      <c r="AD124" s="195">
        <v>107</v>
      </c>
    </row>
    <row r="125" spans="1:28" s="196" customFormat="1" ht="15">
      <c r="A125" s="259"/>
      <c r="B125" s="264" t="s">
        <v>411</v>
      </c>
      <c r="C125" s="274">
        <f>SUM(C119:C124)</f>
        <v>54</v>
      </c>
      <c r="D125" s="274"/>
      <c r="E125" s="274"/>
      <c r="F125" s="274"/>
      <c r="G125" s="274"/>
      <c r="H125" s="274"/>
      <c r="I125" s="274"/>
      <c r="J125" s="274"/>
      <c r="K125" s="274">
        <f>SUM(K119:K124)</f>
        <v>47.55</v>
      </c>
      <c r="L125" s="264"/>
      <c r="M125" s="264" t="s">
        <v>411</v>
      </c>
      <c r="N125" s="259"/>
      <c r="O125" s="265">
        <f>SUM(O116:O124)</f>
        <v>81</v>
      </c>
      <c r="P125" s="264"/>
      <c r="Q125" s="274">
        <f>SUM(Q116:Q124)</f>
        <v>81</v>
      </c>
      <c r="R125" s="264"/>
      <c r="S125" s="264"/>
      <c r="T125" s="264"/>
      <c r="U125" s="264"/>
      <c r="V125" s="274">
        <f aca="true" t="shared" si="19" ref="V125:AA125">SUM(V116:V124)</f>
        <v>56.8</v>
      </c>
      <c r="W125" s="274">
        <f t="shared" si="19"/>
        <v>0</v>
      </c>
      <c r="X125" s="274">
        <f t="shared" si="19"/>
        <v>0</v>
      </c>
      <c r="Y125" s="274">
        <f t="shared" si="19"/>
        <v>4.05</v>
      </c>
      <c r="Z125" s="274">
        <f t="shared" si="19"/>
        <v>4.05</v>
      </c>
      <c r="AA125" s="265">
        <f t="shared" si="19"/>
        <v>64.1</v>
      </c>
      <c r="AB125" s="264"/>
    </row>
    <row r="126" spans="1:28" s="196" customFormat="1" ht="15">
      <c r="A126" s="471" t="s">
        <v>534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2"/>
      <c r="S126" s="472"/>
      <c r="T126" s="472"/>
      <c r="U126" s="472"/>
      <c r="V126" s="472"/>
      <c r="W126" s="472"/>
      <c r="X126" s="472"/>
      <c r="Y126" s="472"/>
      <c r="Z126" s="472"/>
      <c r="AA126" s="472"/>
      <c r="AB126" s="473"/>
    </row>
    <row r="127" spans="1:30" s="195" customFormat="1" ht="52.5" customHeight="1">
      <c r="A127" s="266">
        <f>A124+1</f>
        <v>101</v>
      </c>
      <c r="B127" s="268" t="s">
        <v>539</v>
      </c>
      <c r="C127" s="269">
        <v>9</v>
      </c>
      <c r="D127" s="267" t="s">
        <v>394</v>
      </c>
      <c r="E127" s="267" t="s">
        <v>394</v>
      </c>
      <c r="F127" s="267" t="s">
        <v>394</v>
      </c>
      <c r="G127" s="267" t="s">
        <v>394</v>
      </c>
      <c r="H127" s="267" t="s">
        <v>394</v>
      </c>
      <c r="I127" s="267" t="s">
        <v>394</v>
      </c>
      <c r="J127" s="269" t="s">
        <v>395</v>
      </c>
      <c r="K127" s="269">
        <v>3.28</v>
      </c>
      <c r="L127" s="268" t="s">
        <v>207</v>
      </c>
      <c r="M127" s="268" t="s">
        <v>539</v>
      </c>
      <c r="N127" s="266" t="s">
        <v>1116</v>
      </c>
      <c r="O127" s="261">
        <v>9</v>
      </c>
      <c r="P127" s="268" t="s">
        <v>1009</v>
      </c>
      <c r="Q127" s="269">
        <v>9</v>
      </c>
      <c r="R127" s="268" t="s">
        <v>1010</v>
      </c>
      <c r="S127" s="222" t="s">
        <v>981</v>
      </c>
      <c r="T127" s="277" t="s">
        <v>1011</v>
      </c>
      <c r="U127" s="268" t="s">
        <v>1011</v>
      </c>
      <c r="V127" s="269">
        <v>8.19</v>
      </c>
      <c r="W127" s="267" t="s">
        <v>339</v>
      </c>
      <c r="X127" s="267" t="s">
        <v>339</v>
      </c>
      <c r="Y127" s="267" t="s">
        <v>339</v>
      </c>
      <c r="Z127" s="267" t="s">
        <v>339</v>
      </c>
      <c r="AA127" s="261">
        <v>8.19</v>
      </c>
      <c r="AB127" s="268"/>
      <c r="AD127" s="195">
        <v>108</v>
      </c>
    </row>
    <row r="128" spans="1:30" s="195" customFormat="1" ht="30.75" customHeight="1">
      <c r="A128" s="266">
        <f>A127+1</f>
        <v>102</v>
      </c>
      <c r="B128" s="268" t="s">
        <v>542</v>
      </c>
      <c r="C128" s="269">
        <v>9</v>
      </c>
      <c r="D128" s="267" t="s">
        <v>394</v>
      </c>
      <c r="E128" s="267" t="s">
        <v>394</v>
      </c>
      <c r="F128" s="267" t="s">
        <v>394</v>
      </c>
      <c r="G128" s="267" t="s">
        <v>394</v>
      </c>
      <c r="H128" s="267" t="s">
        <v>394</v>
      </c>
      <c r="I128" s="267" t="s">
        <v>394</v>
      </c>
      <c r="J128" s="269" t="s">
        <v>395</v>
      </c>
      <c r="K128" s="269">
        <v>4.79</v>
      </c>
      <c r="L128" s="268" t="s">
        <v>207</v>
      </c>
      <c r="M128" s="268" t="s">
        <v>542</v>
      </c>
      <c r="N128" s="260" t="s">
        <v>893</v>
      </c>
      <c r="O128" s="261">
        <v>9</v>
      </c>
      <c r="P128" s="268" t="s">
        <v>1012</v>
      </c>
      <c r="Q128" s="269">
        <v>9</v>
      </c>
      <c r="R128" s="268" t="s">
        <v>1013</v>
      </c>
      <c r="S128" s="222" t="s">
        <v>981</v>
      </c>
      <c r="T128" s="277" t="s">
        <v>638</v>
      </c>
      <c r="U128" s="268" t="s">
        <v>638</v>
      </c>
      <c r="V128" s="269">
        <v>4.79</v>
      </c>
      <c r="W128" s="267" t="s">
        <v>339</v>
      </c>
      <c r="X128" s="267" t="s">
        <v>339</v>
      </c>
      <c r="Y128" s="267" t="s">
        <v>339</v>
      </c>
      <c r="Z128" s="267" t="s">
        <v>339</v>
      </c>
      <c r="AA128" s="261">
        <v>4.79</v>
      </c>
      <c r="AB128" s="268"/>
      <c r="AD128" s="195">
        <v>109</v>
      </c>
    </row>
    <row r="129" spans="1:30" s="195" customFormat="1" ht="38.25" customHeight="1">
      <c r="A129" s="266">
        <f aca="true" t="shared" si="20" ref="A129:A138">A128+1</f>
        <v>103</v>
      </c>
      <c r="B129" s="268" t="s">
        <v>543</v>
      </c>
      <c r="C129" s="269">
        <v>9</v>
      </c>
      <c r="D129" s="267" t="s">
        <v>394</v>
      </c>
      <c r="E129" s="267" t="s">
        <v>394</v>
      </c>
      <c r="F129" s="267" t="s">
        <v>394</v>
      </c>
      <c r="G129" s="267" t="s">
        <v>394</v>
      </c>
      <c r="H129" s="267" t="s">
        <v>394</v>
      </c>
      <c r="I129" s="267" t="s">
        <v>394</v>
      </c>
      <c r="J129" s="269" t="s">
        <v>395</v>
      </c>
      <c r="K129" s="269">
        <v>8.3</v>
      </c>
      <c r="L129" s="268" t="s">
        <v>207</v>
      </c>
      <c r="M129" s="268" t="s">
        <v>543</v>
      </c>
      <c r="N129" s="260" t="s">
        <v>893</v>
      </c>
      <c r="O129" s="261">
        <v>9</v>
      </c>
      <c r="P129" s="268" t="s">
        <v>1014</v>
      </c>
      <c r="Q129" s="269">
        <v>9</v>
      </c>
      <c r="R129" s="268" t="s">
        <v>1015</v>
      </c>
      <c r="S129" s="222" t="s">
        <v>981</v>
      </c>
      <c r="T129" s="277" t="s">
        <v>1011</v>
      </c>
      <c r="U129" s="268" t="s">
        <v>1011</v>
      </c>
      <c r="V129" s="269">
        <v>8.3</v>
      </c>
      <c r="W129" s="267" t="s">
        <v>339</v>
      </c>
      <c r="X129" s="267" t="s">
        <v>339</v>
      </c>
      <c r="Y129" s="267" t="s">
        <v>339</v>
      </c>
      <c r="Z129" s="267" t="s">
        <v>339</v>
      </c>
      <c r="AA129" s="261">
        <v>8.3</v>
      </c>
      <c r="AB129" s="268"/>
      <c r="AD129" s="195">
        <v>110</v>
      </c>
    </row>
    <row r="130" spans="1:30" s="195" customFormat="1" ht="33" customHeight="1">
      <c r="A130" s="266">
        <f t="shared" si="20"/>
        <v>104</v>
      </c>
      <c r="B130" s="268" t="s">
        <v>544</v>
      </c>
      <c r="C130" s="269">
        <v>9</v>
      </c>
      <c r="D130" s="267" t="s">
        <v>394</v>
      </c>
      <c r="E130" s="267" t="s">
        <v>394</v>
      </c>
      <c r="F130" s="267" t="s">
        <v>394</v>
      </c>
      <c r="G130" s="267" t="s">
        <v>394</v>
      </c>
      <c r="H130" s="267" t="s">
        <v>394</v>
      </c>
      <c r="I130" s="267" t="s">
        <v>394</v>
      </c>
      <c r="J130" s="269" t="s">
        <v>395</v>
      </c>
      <c r="K130" s="269">
        <v>4.88</v>
      </c>
      <c r="L130" s="268" t="s">
        <v>207</v>
      </c>
      <c r="M130" s="268" t="s">
        <v>544</v>
      </c>
      <c r="N130" s="260" t="s">
        <v>893</v>
      </c>
      <c r="O130" s="261">
        <v>9</v>
      </c>
      <c r="P130" s="268" t="s">
        <v>1016</v>
      </c>
      <c r="Q130" s="269">
        <v>9</v>
      </c>
      <c r="R130" s="268" t="s">
        <v>1017</v>
      </c>
      <c r="S130" s="222" t="s">
        <v>981</v>
      </c>
      <c r="T130" s="277" t="s">
        <v>1018</v>
      </c>
      <c r="U130" s="268" t="s">
        <v>1018</v>
      </c>
      <c r="V130" s="269">
        <v>4.88</v>
      </c>
      <c r="W130" s="267">
        <v>0</v>
      </c>
      <c r="X130" s="267">
        <v>0</v>
      </c>
      <c r="Y130" s="267">
        <v>1.89</v>
      </c>
      <c r="Z130" s="267">
        <f>X130+Y130</f>
        <v>1.89</v>
      </c>
      <c r="AA130" s="261">
        <v>8.17</v>
      </c>
      <c r="AB130" s="268"/>
      <c r="AD130" s="195">
        <v>111</v>
      </c>
    </row>
    <row r="131" spans="1:30" s="195" customFormat="1" ht="25.5" customHeight="1">
      <c r="A131" s="266">
        <f t="shared" si="20"/>
        <v>105</v>
      </c>
      <c r="B131" s="268" t="s">
        <v>536</v>
      </c>
      <c r="C131" s="269">
        <v>9</v>
      </c>
      <c r="D131" s="267" t="s">
        <v>394</v>
      </c>
      <c r="E131" s="267" t="s">
        <v>394</v>
      </c>
      <c r="F131" s="267" t="s">
        <v>394</v>
      </c>
      <c r="G131" s="267" t="s">
        <v>394</v>
      </c>
      <c r="H131" s="267" t="s">
        <v>394</v>
      </c>
      <c r="I131" s="267" t="s">
        <v>394</v>
      </c>
      <c r="J131" s="269" t="s">
        <v>395</v>
      </c>
      <c r="K131" s="269">
        <v>3.41</v>
      </c>
      <c r="L131" s="268" t="s">
        <v>207</v>
      </c>
      <c r="M131" s="268" t="s">
        <v>536</v>
      </c>
      <c r="N131" s="260" t="s">
        <v>893</v>
      </c>
      <c r="O131" s="261">
        <v>9</v>
      </c>
      <c r="P131" s="268" t="s">
        <v>1019</v>
      </c>
      <c r="Q131" s="269">
        <v>9</v>
      </c>
      <c r="R131" s="268" t="s">
        <v>1017</v>
      </c>
      <c r="S131" s="222" t="s">
        <v>981</v>
      </c>
      <c r="T131" s="277" t="s">
        <v>638</v>
      </c>
      <c r="U131" s="268" t="s">
        <v>638</v>
      </c>
      <c r="V131" s="269">
        <v>3.41</v>
      </c>
      <c r="W131" s="267">
        <v>0</v>
      </c>
      <c r="X131" s="267">
        <v>0</v>
      </c>
      <c r="Y131" s="267">
        <v>0</v>
      </c>
      <c r="Z131" s="267">
        <v>0</v>
      </c>
      <c r="AA131" s="261">
        <v>7.12</v>
      </c>
      <c r="AB131" s="268"/>
      <c r="AD131" s="195">
        <v>112</v>
      </c>
    </row>
    <row r="132" spans="1:30" s="195" customFormat="1" ht="33" customHeight="1">
      <c r="A132" s="266">
        <f t="shared" si="20"/>
        <v>106</v>
      </c>
      <c r="B132" s="268" t="s">
        <v>537</v>
      </c>
      <c r="C132" s="269">
        <v>9</v>
      </c>
      <c r="D132" s="267" t="s">
        <v>394</v>
      </c>
      <c r="E132" s="267" t="s">
        <v>394</v>
      </c>
      <c r="F132" s="267" t="s">
        <v>394</v>
      </c>
      <c r="G132" s="267" t="s">
        <v>394</v>
      </c>
      <c r="H132" s="267" t="s">
        <v>394</v>
      </c>
      <c r="I132" s="267" t="s">
        <v>394</v>
      </c>
      <c r="J132" s="269" t="s">
        <v>395</v>
      </c>
      <c r="K132" s="269">
        <v>8.37</v>
      </c>
      <c r="L132" s="268" t="s">
        <v>207</v>
      </c>
      <c r="M132" s="268" t="s">
        <v>537</v>
      </c>
      <c r="N132" s="260" t="s">
        <v>893</v>
      </c>
      <c r="O132" s="261">
        <v>9</v>
      </c>
      <c r="P132" s="268" t="s">
        <v>1020</v>
      </c>
      <c r="Q132" s="269">
        <v>9</v>
      </c>
      <c r="R132" s="268" t="s">
        <v>1021</v>
      </c>
      <c r="S132" s="222" t="s">
        <v>981</v>
      </c>
      <c r="T132" s="277" t="s">
        <v>1011</v>
      </c>
      <c r="U132" s="268" t="s">
        <v>1011</v>
      </c>
      <c r="V132" s="269">
        <v>8.37</v>
      </c>
      <c r="W132" s="267" t="s">
        <v>339</v>
      </c>
      <c r="X132" s="267" t="s">
        <v>339</v>
      </c>
      <c r="Y132" s="267" t="s">
        <v>339</v>
      </c>
      <c r="Z132" s="267" t="s">
        <v>339</v>
      </c>
      <c r="AA132" s="261">
        <v>8.37</v>
      </c>
      <c r="AB132" s="268"/>
      <c r="AD132" s="195">
        <v>113</v>
      </c>
    </row>
    <row r="133" spans="1:30" s="195" customFormat="1" ht="30.75" customHeight="1">
      <c r="A133" s="266">
        <f t="shared" si="20"/>
        <v>107</v>
      </c>
      <c r="B133" s="268" t="s">
        <v>535</v>
      </c>
      <c r="C133" s="269">
        <v>9</v>
      </c>
      <c r="D133" s="267" t="s">
        <v>394</v>
      </c>
      <c r="E133" s="267" t="s">
        <v>394</v>
      </c>
      <c r="F133" s="267" t="s">
        <v>394</v>
      </c>
      <c r="G133" s="267" t="s">
        <v>394</v>
      </c>
      <c r="H133" s="267" t="s">
        <v>394</v>
      </c>
      <c r="I133" s="269" t="s">
        <v>395</v>
      </c>
      <c r="J133" s="267" t="s">
        <v>394</v>
      </c>
      <c r="K133" s="269">
        <v>3.07</v>
      </c>
      <c r="L133" s="268" t="s">
        <v>752</v>
      </c>
      <c r="M133" s="268" t="s">
        <v>535</v>
      </c>
      <c r="N133" s="260" t="s">
        <v>893</v>
      </c>
      <c r="O133" s="261">
        <v>9</v>
      </c>
      <c r="P133" s="268" t="s">
        <v>1022</v>
      </c>
      <c r="Q133" s="269">
        <v>9</v>
      </c>
      <c r="R133" s="268" t="s">
        <v>1017</v>
      </c>
      <c r="S133" s="268"/>
      <c r="T133" s="277" t="s">
        <v>638</v>
      </c>
      <c r="U133" s="268"/>
      <c r="V133" s="269">
        <v>3.07</v>
      </c>
      <c r="W133" s="267" t="s">
        <v>339</v>
      </c>
      <c r="X133" s="267" t="s">
        <v>339</v>
      </c>
      <c r="Y133" s="267" t="s">
        <v>339</v>
      </c>
      <c r="Z133" s="267" t="s">
        <v>339</v>
      </c>
      <c r="AA133" s="261">
        <v>3.07</v>
      </c>
      <c r="AB133" s="268"/>
      <c r="AD133" s="195">
        <v>114</v>
      </c>
    </row>
    <row r="134" spans="1:30" s="195" customFormat="1" ht="47.25" customHeight="1">
      <c r="A134" s="266">
        <f t="shared" si="20"/>
        <v>108</v>
      </c>
      <c r="B134" s="268" t="s">
        <v>541</v>
      </c>
      <c r="C134" s="269">
        <v>9</v>
      </c>
      <c r="D134" s="267" t="s">
        <v>394</v>
      </c>
      <c r="E134" s="267" t="s">
        <v>394</v>
      </c>
      <c r="F134" s="267" t="s">
        <v>394</v>
      </c>
      <c r="G134" s="267" t="s">
        <v>394</v>
      </c>
      <c r="H134" s="267" t="s">
        <v>394</v>
      </c>
      <c r="I134" s="267" t="s">
        <v>394</v>
      </c>
      <c r="J134" s="269" t="s">
        <v>395</v>
      </c>
      <c r="K134" s="269">
        <v>2.96</v>
      </c>
      <c r="L134" s="268" t="s">
        <v>207</v>
      </c>
      <c r="M134" s="268" t="s">
        <v>541</v>
      </c>
      <c r="N134" s="260" t="s">
        <v>893</v>
      </c>
      <c r="O134" s="261">
        <v>9</v>
      </c>
      <c r="P134" s="268" t="s">
        <v>1023</v>
      </c>
      <c r="Q134" s="269">
        <v>9</v>
      </c>
      <c r="R134" s="268" t="s">
        <v>1024</v>
      </c>
      <c r="S134" s="268"/>
      <c r="T134" s="277" t="s">
        <v>1018</v>
      </c>
      <c r="U134" s="268" t="s">
        <v>1018</v>
      </c>
      <c r="V134" s="269">
        <v>2.96</v>
      </c>
      <c r="W134" s="267" t="s">
        <v>339</v>
      </c>
      <c r="X134" s="267" t="s">
        <v>339</v>
      </c>
      <c r="Y134" s="267" t="s">
        <v>339</v>
      </c>
      <c r="Z134" s="267" t="s">
        <v>339</v>
      </c>
      <c r="AA134" s="261">
        <v>2.9899999999999998</v>
      </c>
      <c r="AB134" s="268"/>
      <c r="AD134" s="195">
        <v>115</v>
      </c>
    </row>
    <row r="135" spans="1:30" s="195" customFormat="1" ht="39" customHeight="1">
      <c r="A135" s="266">
        <f t="shared" si="20"/>
        <v>109</v>
      </c>
      <c r="B135" s="268" t="s">
        <v>538</v>
      </c>
      <c r="C135" s="269">
        <v>9</v>
      </c>
      <c r="D135" s="267" t="s">
        <v>394</v>
      </c>
      <c r="E135" s="267" t="s">
        <v>394</v>
      </c>
      <c r="F135" s="267" t="s">
        <v>394</v>
      </c>
      <c r="G135" s="267" t="s">
        <v>394</v>
      </c>
      <c r="H135" s="267" t="s">
        <v>394</v>
      </c>
      <c r="I135" s="267" t="s">
        <v>394</v>
      </c>
      <c r="J135" s="269" t="s">
        <v>395</v>
      </c>
      <c r="K135" s="269">
        <v>3.16</v>
      </c>
      <c r="L135" s="268" t="s">
        <v>207</v>
      </c>
      <c r="M135" s="268" t="s">
        <v>538</v>
      </c>
      <c r="N135" s="260" t="s">
        <v>893</v>
      </c>
      <c r="O135" s="261">
        <v>9</v>
      </c>
      <c r="P135" s="268" t="s">
        <v>1025</v>
      </c>
      <c r="Q135" s="269">
        <v>9</v>
      </c>
      <c r="R135" s="268" t="s">
        <v>1017</v>
      </c>
      <c r="S135" s="268"/>
      <c r="T135" s="277" t="s">
        <v>1026</v>
      </c>
      <c r="U135" s="268" t="s">
        <v>1026</v>
      </c>
      <c r="V135" s="269">
        <v>8.23</v>
      </c>
      <c r="W135" s="267" t="s">
        <v>339</v>
      </c>
      <c r="X135" s="267" t="s">
        <v>339</v>
      </c>
      <c r="Y135" s="267" t="s">
        <v>339</v>
      </c>
      <c r="Z135" s="267" t="s">
        <v>339</v>
      </c>
      <c r="AA135" s="261">
        <v>8.26</v>
      </c>
      <c r="AB135" s="268"/>
      <c r="AD135" s="195">
        <v>116</v>
      </c>
    </row>
    <row r="136" spans="1:30" s="195" customFormat="1" ht="30" customHeight="1">
      <c r="A136" s="266">
        <f t="shared" si="20"/>
        <v>110</v>
      </c>
      <c r="B136" s="268" t="s">
        <v>540</v>
      </c>
      <c r="C136" s="269">
        <v>9</v>
      </c>
      <c r="D136" s="267" t="s">
        <v>394</v>
      </c>
      <c r="E136" s="267" t="s">
        <v>394</v>
      </c>
      <c r="F136" s="267" t="s">
        <v>394</v>
      </c>
      <c r="G136" s="267" t="s">
        <v>394</v>
      </c>
      <c r="H136" s="267" t="s">
        <v>394</v>
      </c>
      <c r="I136" s="269" t="s">
        <v>395</v>
      </c>
      <c r="J136" s="267" t="s">
        <v>394</v>
      </c>
      <c r="K136" s="269">
        <v>3.07</v>
      </c>
      <c r="L136" s="268" t="s">
        <v>754</v>
      </c>
      <c r="M136" s="268" t="s">
        <v>540</v>
      </c>
      <c r="N136" s="260" t="s">
        <v>893</v>
      </c>
      <c r="O136" s="261">
        <v>9</v>
      </c>
      <c r="P136" s="268" t="s">
        <v>1027</v>
      </c>
      <c r="Q136" s="269">
        <v>9</v>
      </c>
      <c r="R136" s="268" t="s">
        <v>1017</v>
      </c>
      <c r="S136" s="268"/>
      <c r="T136" s="277" t="s">
        <v>638</v>
      </c>
      <c r="U136" s="268"/>
      <c r="V136" s="269">
        <v>3.07</v>
      </c>
      <c r="W136" s="267" t="s">
        <v>339</v>
      </c>
      <c r="X136" s="267" t="s">
        <v>339</v>
      </c>
      <c r="Y136" s="267" t="s">
        <v>339</v>
      </c>
      <c r="Z136" s="267" t="s">
        <v>339</v>
      </c>
      <c r="AA136" s="261">
        <v>3.07</v>
      </c>
      <c r="AB136" s="268"/>
      <c r="AD136" s="195">
        <v>117</v>
      </c>
    </row>
    <row r="137" spans="1:30" s="195" customFormat="1" ht="30" customHeight="1">
      <c r="A137" s="266">
        <f t="shared" si="20"/>
        <v>111</v>
      </c>
      <c r="B137" s="268" t="s">
        <v>740</v>
      </c>
      <c r="C137" s="269">
        <v>9</v>
      </c>
      <c r="D137" s="267" t="s">
        <v>394</v>
      </c>
      <c r="E137" s="267" t="s">
        <v>394</v>
      </c>
      <c r="F137" s="267" t="s">
        <v>394</v>
      </c>
      <c r="G137" s="269" t="s">
        <v>395</v>
      </c>
      <c r="H137" s="267" t="s">
        <v>394</v>
      </c>
      <c r="I137" s="267" t="s">
        <v>394</v>
      </c>
      <c r="J137" s="267" t="s">
        <v>394</v>
      </c>
      <c r="K137" s="269"/>
      <c r="L137" s="268" t="s">
        <v>773</v>
      </c>
      <c r="M137" s="268" t="s">
        <v>740</v>
      </c>
      <c r="N137" s="260" t="s">
        <v>893</v>
      </c>
      <c r="O137" s="261">
        <v>9</v>
      </c>
      <c r="P137" s="268" t="s">
        <v>1028</v>
      </c>
      <c r="Q137" s="269">
        <v>9</v>
      </c>
      <c r="R137" s="268" t="s">
        <v>1017</v>
      </c>
      <c r="S137" s="268"/>
      <c r="T137" s="277" t="s">
        <v>638</v>
      </c>
      <c r="U137" s="268"/>
      <c r="V137" s="269">
        <v>2.15</v>
      </c>
      <c r="W137" s="267" t="s">
        <v>339</v>
      </c>
      <c r="X137" s="267" t="s">
        <v>339</v>
      </c>
      <c r="Y137" s="267" t="s">
        <v>339</v>
      </c>
      <c r="Z137" s="267" t="s">
        <v>339</v>
      </c>
      <c r="AA137" s="261">
        <v>4.18</v>
      </c>
      <c r="AB137" s="268"/>
      <c r="AD137" s="195">
        <v>118</v>
      </c>
    </row>
    <row r="138" spans="1:30" s="195" customFormat="1" ht="30" customHeight="1">
      <c r="A138" s="266">
        <f t="shared" si="20"/>
        <v>112</v>
      </c>
      <c r="B138" s="268" t="s">
        <v>741</v>
      </c>
      <c r="C138" s="269">
        <v>9</v>
      </c>
      <c r="D138" s="267" t="s">
        <v>394</v>
      </c>
      <c r="E138" s="269" t="s">
        <v>395</v>
      </c>
      <c r="F138" s="267" t="s">
        <v>394</v>
      </c>
      <c r="G138" s="267" t="s">
        <v>394</v>
      </c>
      <c r="H138" s="267" t="s">
        <v>394</v>
      </c>
      <c r="I138" s="267" t="s">
        <v>394</v>
      </c>
      <c r="J138" s="267" t="s">
        <v>394</v>
      </c>
      <c r="K138" s="269"/>
      <c r="L138" s="268" t="s">
        <v>753</v>
      </c>
      <c r="M138" s="268" t="s">
        <v>741</v>
      </c>
      <c r="N138" s="260" t="s">
        <v>893</v>
      </c>
      <c r="O138" s="261">
        <v>9</v>
      </c>
      <c r="P138" s="268" t="s">
        <v>1028</v>
      </c>
      <c r="Q138" s="269">
        <v>9</v>
      </c>
      <c r="R138" s="268" t="s">
        <v>1029</v>
      </c>
      <c r="S138" s="268"/>
      <c r="T138" s="277" t="s">
        <v>638</v>
      </c>
      <c r="U138" s="268"/>
      <c r="V138" s="269">
        <v>0</v>
      </c>
      <c r="W138" s="267" t="s">
        <v>339</v>
      </c>
      <c r="X138" s="267" t="s">
        <v>339</v>
      </c>
      <c r="Y138" s="267" t="s">
        <v>339</v>
      </c>
      <c r="Z138" s="267" t="s">
        <v>339</v>
      </c>
      <c r="AA138" s="261">
        <v>3.1</v>
      </c>
      <c r="AB138" s="268"/>
      <c r="AD138" s="195">
        <v>119</v>
      </c>
    </row>
    <row r="139" spans="1:28" s="196" customFormat="1" ht="15">
      <c r="A139" s="259"/>
      <c r="B139" s="264" t="s">
        <v>411</v>
      </c>
      <c r="C139" s="274">
        <f>SUM(C137:C138)</f>
        <v>18</v>
      </c>
      <c r="D139" s="274"/>
      <c r="E139" s="274"/>
      <c r="F139" s="274"/>
      <c r="G139" s="274"/>
      <c r="H139" s="274"/>
      <c r="I139" s="274"/>
      <c r="J139" s="274"/>
      <c r="K139" s="274">
        <f>SUM(K137:K138)</f>
        <v>0</v>
      </c>
      <c r="L139" s="264"/>
      <c r="M139" s="264" t="s">
        <v>411</v>
      </c>
      <c r="N139" s="259"/>
      <c r="O139" s="265">
        <f>SUM(O127:O138)</f>
        <v>108</v>
      </c>
      <c r="P139" s="264"/>
      <c r="Q139" s="274">
        <f>SUM(Q127:Q138)</f>
        <v>108</v>
      </c>
      <c r="R139" s="264"/>
      <c r="S139" s="264"/>
      <c r="T139" s="264"/>
      <c r="U139" s="264"/>
      <c r="V139" s="274">
        <f aca="true" t="shared" si="21" ref="V139:AA139">SUM(V127:V138)</f>
        <v>57.42</v>
      </c>
      <c r="W139" s="274">
        <f t="shared" si="21"/>
        <v>0</v>
      </c>
      <c r="X139" s="274">
        <f t="shared" si="21"/>
        <v>0</v>
      </c>
      <c r="Y139" s="274">
        <f t="shared" si="21"/>
        <v>1.89</v>
      </c>
      <c r="Z139" s="274">
        <f t="shared" si="21"/>
        <v>1.89</v>
      </c>
      <c r="AA139" s="265">
        <f t="shared" si="21"/>
        <v>69.60999999999999</v>
      </c>
      <c r="AB139" s="264"/>
    </row>
    <row r="140" spans="1:28" s="196" customFormat="1" ht="15">
      <c r="A140" s="471" t="s">
        <v>545</v>
      </c>
      <c r="B140" s="472"/>
      <c r="C140" s="472"/>
      <c r="D140" s="472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  <c r="AA140" s="472"/>
      <c r="AB140" s="473"/>
    </row>
    <row r="141" spans="1:30" s="195" customFormat="1" ht="51" customHeight="1">
      <c r="A141" s="266">
        <f>A138+1</f>
        <v>113</v>
      </c>
      <c r="B141" s="268" t="s">
        <v>490</v>
      </c>
      <c r="C141" s="269">
        <v>9</v>
      </c>
      <c r="D141" s="267" t="s">
        <v>394</v>
      </c>
      <c r="E141" s="267" t="s">
        <v>394</v>
      </c>
      <c r="F141" s="267" t="s">
        <v>394</v>
      </c>
      <c r="G141" s="268"/>
      <c r="H141" s="267" t="s">
        <v>394</v>
      </c>
      <c r="I141" s="267" t="s">
        <v>394</v>
      </c>
      <c r="J141" s="269" t="s">
        <v>395</v>
      </c>
      <c r="K141" s="267">
        <v>4.28</v>
      </c>
      <c r="L141" s="268" t="s">
        <v>207</v>
      </c>
      <c r="M141" s="268" t="s">
        <v>490</v>
      </c>
      <c r="N141" s="266" t="s">
        <v>1117</v>
      </c>
      <c r="O141" s="261">
        <v>9</v>
      </c>
      <c r="P141" s="269" t="s">
        <v>1030</v>
      </c>
      <c r="Q141" s="269">
        <v>9</v>
      </c>
      <c r="R141" s="233" t="s">
        <v>1092</v>
      </c>
      <c r="S141" s="269" t="s">
        <v>1031</v>
      </c>
      <c r="T141" s="277" t="s">
        <v>735</v>
      </c>
      <c r="U141" s="210" t="s">
        <v>735</v>
      </c>
      <c r="V141" s="268">
        <v>4.28</v>
      </c>
      <c r="W141" s="267">
        <v>0</v>
      </c>
      <c r="X141" s="222">
        <v>4.63</v>
      </c>
      <c r="Y141" s="222">
        <v>0</v>
      </c>
      <c r="Z141" s="267">
        <f>X141+Y141</f>
        <v>4.63</v>
      </c>
      <c r="AA141" s="261">
        <f>V141+Z141</f>
        <v>8.91</v>
      </c>
      <c r="AB141" s="268"/>
      <c r="AD141" s="195">
        <v>120</v>
      </c>
    </row>
    <row r="142" spans="1:30" s="195" customFormat="1" ht="33" customHeight="1">
      <c r="A142" s="266">
        <f>A141+1</f>
        <v>114</v>
      </c>
      <c r="B142" s="268" t="s">
        <v>551</v>
      </c>
      <c r="C142" s="269">
        <v>9</v>
      </c>
      <c r="D142" s="267" t="s">
        <v>394</v>
      </c>
      <c r="E142" s="267" t="s">
        <v>394</v>
      </c>
      <c r="F142" s="267" t="s">
        <v>394</v>
      </c>
      <c r="G142" s="267" t="s">
        <v>394</v>
      </c>
      <c r="H142" s="267" t="s">
        <v>394</v>
      </c>
      <c r="I142" s="267" t="s">
        <v>394</v>
      </c>
      <c r="J142" s="269" t="s">
        <v>395</v>
      </c>
      <c r="K142" s="269">
        <v>2.45</v>
      </c>
      <c r="L142" s="268" t="s">
        <v>207</v>
      </c>
      <c r="M142" s="268" t="s">
        <v>551</v>
      </c>
      <c r="N142" s="260" t="s">
        <v>893</v>
      </c>
      <c r="O142" s="261">
        <v>9</v>
      </c>
      <c r="P142" s="269" t="s">
        <v>1032</v>
      </c>
      <c r="Q142" s="269">
        <v>9</v>
      </c>
      <c r="R142" s="233" t="s">
        <v>1093</v>
      </c>
      <c r="S142" s="269" t="s">
        <v>1033</v>
      </c>
      <c r="T142" s="277" t="s">
        <v>735</v>
      </c>
      <c r="U142" s="210" t="s">
        <v>735</v>
      </c>
      <c r="V142" s="269">
        <v>2.45</v>
      </c>
      <c r="W142" s="267" t="s">
        <v>981</v>
      </c>
      <c r="X142" s="222">
        <v>3.8</v>
      </c>
      <c r="Y142" s="222">
        <v>0</v>
      </c>
      <c r="Z142" s="267">
        <f aca="true" t="shared" si="22" ref="Z142:Z149">X142+Y142</f>
        <v>3.8</v>
      </c>
      <c r="AA142" s="261">
        <f aca="true" t="shared" si="23" ref="AA142:AA149">V142+Z142</f>
        <v>6.25</v>
      </c>
      <c r="AB142" s="210"/>
      <c r="AD142" s="195">
        <v>121</v>
      </c>
    </row>
    <row r="143" spans="1:30" s="195" customFormat="1" ht="39.75" customHeight="1">
      <c r="A143" s="266">
        <f aca="true" t="shared" si="24" ref="A143:A149">A142+1</f>
        <v>115</v>
      </c>
      <c r="B143" s="268" t="s">
        <v>547</v>
      </c>
      <c r="C143" s="269">
        <v>9</v>
      </c>
      <c r="D143" s="267" t="s">
        <v>394</v>
      </c>
      <c r="E143" s="267" t="s">
        <v>394</v>
      </c>
      <c r="F143" s="267" t="s">
        <v>394</v>
      </c>
      <c r="G143" s="267" t="s">
        <v>394</v>
      </c>
      <c r="H143" s="267" t="s">
        <v>394</v>
      </c>
      <c r="I143" s="267" t="s">
        <v>394</v>
      </c>
      <c r="J143" s="269" t="s">
        <v>395</v>
      </c>
      <c r="K143" s="269">
        <v>2.86</v>
      </c>
      <c r="L143" s="268" t="s">
        <v>739</v>
      </c>
      <c r="M143" s="268" t="s">
        <v>547</v>
      </c>
      <c r="N143" s="260" t="s">
        <v>893</v>
      </c>
      <c r="O143" s="261">
        <v>9</v>
      </c>
      <c r="P143" s="269" t="s">
        <v>1034</v>
      </c>
      <c r="Q143" s="269">
        <v>9</v>
      </c>
      <c r="R143" s="233" t="s">
        <v>1094</v>
      </c>
      <c r="S143" s="269" t="s">
        <v>1035</v>
      </c>
      <c r="T143" s="277" t="s">
        <v>735</v>
      </c>
      <c r="U143" s="210" t="s">
        <v>735</v>
      </c>
      <c r="V143" s="269">
        <v>2.86</v>
      </c>
      <c r="W143" s="267" t="s">
        <v>981</v>
      </c>
      <c r="X143" s="222">
        <v>3.19</v>
      </c>
      <c r="Y143" s="222">
        <v>0</v>
      </c>
      <c r="Z143" s="267">
        <f t="shared" si="22"/>
        <v>3.19</v>
      </c>
      <c r="AA143" s="261">
        <f t="shared" si="23"/>
        <v>6.05</v>
      </c>
      <c r="AB143" s="210"/>
      <c r="AD143" s="195">
        <v>122</v>
      </c>
    </row>
    <row r="144" spans="1:30" s="195" customFormat="1" ht="36" customHeight="1">
      <c r="A144" s="266">
        <f t="shared" si="24"/>
        <v>116</v>
      </c>
      <c r="B144" s="268" t="s">
        <v>548</v>
      </c>
      <c r="C144" s="269">
        <v>9</v>
      </c>
      <c r="D144" s="267" t="s">
        <v>394</v>
      </c>
      <c r="E144" s="267" t="s">
        <v>394</v>
      </c>
      <c r="F144" s="267" t="s">
        <v>394</v>
      </c>
      <c r="G144" s="267" t="s">
        <v>394</v>
      </c>
      <c r="H144" s="267" t="s">
        <v>394</v>
      </c>
      <c r="I144" s="267" t="s">
        <v>394</v>
      </c>
      <c r="J144" s="269" t="s">
        <v>395</v>
      </c>
      <c r="K144" s="267">
        <v>3.72</v>
      </c>
      <c r="L144" s="268" t="s">
        <v>739</v>
      </c>
      <c r="M144" s="268" t="s">
        <v>548</v>
      </c>
      <c r="N144" s="260" t="s">
        <v>893</v>
      </c>
      <c r="O144" s="261">
        <v>9</v>
      </c>
      <c r="P144" s="269" t="s">
        <v>1036</v>
      </c>
      <c r="Q144" s="269">
        <v>9</v>
      </c>
      <c r="R144" s="233" t="s">
        <v>1095</v>
      </c>
      <c r="S144" s="269" t="s">
        <v>1031</v>
      </c>
      <c r="T144" s="277" t="s">
        <v>208</v>
      </c>
      <c r="U144" s="210" t="s">
        <v>208</v>
      </c>
      <c r="V144" s="268">
        <v>3.72</v>
      </c>
      <c r="W144" s="267" t="s">
        <v>981</v>
      </c>
      <c r="X144" s="222">
        <v>3.91</v>
      </c>
      <c r="Y144" s="222">
        <v>0</v>
      </c>
      <c r="Z144" s="267">
        <f t="shared" si="22"/>
        <v>3.91</v>
      </c>
      <c r="AA144" s="261">
        <f t="shared" si="23"/>
        <v>7.630000000000001</v>
      </c>
      <c r="AB144" s="210"/>
      <c r="AD144" s="195">
        <v>123</v>
      </c>
    </row>
    <row r="145" spans="1:30" s="195" customFormat="1" ht="35.25" customHeight="1">
      <c r="A145" s="266">
        <f t="shared" si="24"/>
        <v>117</v>
      </c>
      <c r="B145" s="268" t="s">
        <v>550</v>
      </c>
      <c r="C145" s="269">
        <v>9</v>
      </c>
      <c r="D145" s="267" t="s">
        <v>394</v>
      </c>
      <c r="E145" s="267" t="s">
        <v>394</v>
      </c>
      <c r="F145" s="267" t="s">
        <v>394</v>
      </c>
      <c r="G145" s="267" t="s">
        <v>394</v>
      </c>
      <c r="H145" s="268"/>
      <c r="I145" s="267" t="s">
        <v>394</v>
      </c>
      <c r="J145" s="269" t="s">
        <v>395</v>
      </c>
      <c r="K145" s="267">
        <v>7.34</v>
      </c>
      <c r="L145" s="268" t="s">
        <v>356</v>
      </c>
      <c r="M145" s="268" t="s">
        <v>550</v>
      </c>
      <c r="N145" s="260" t="s">
        <v>893</v>
      </c>
      <c r="O145" s="261">
        <v>9</v>
      </c>
      <c r="P145" s="269" t="s">
        <v>1037</v>
      </c>
      <c r="Q145" s="269">
        <v>9</v>
      </c>
      <c r="R145" s="233" t="s">
        <v>1096</v>
      </c>
      <c r="S145" s="269" t="s">
        <v>1038</v>
      </c>
      <c r="T145" s="277" t="s">
        <v>208</v>
      </c>
      <c r="U145" s="210" t="s">
        <v>208</v>
      </c>
      <c r="V145" s="268">
        <v>7.34</v>
      </c>
      <c r="W145" s="267" t="s">
        <v>981</v>
      </c>
      <c r="X145" s="222">
        <v>0</v>
      </c>
      <c r="Y145" s="222">
        <v>0</v>
      </c>
      <c r="Z145" s="267">
        <f t="shared" si="22"/>
        <v>0</v>
      </c>
      <c r="AA145" s="261">
        <f t="shared" si="23"/>
        <v>7.34</v>
      </c>
      <c r="AB145" s="210"/>
      <c r="AD145" s="195">
        <v>124</v>
      </c>
    </row>
    <row r="146" spans="1:30" s="195" customFormat="1" ht="30.75" customHeight="1">
      <c r="A146" s="266">
        <f t="shared" si="24"/>
        <v>118</v>
      </c>
      <c r="B146" s="268" t="s">
        <v>549</v>
      </c>
      <c r="C146" s="269">
        <v>9</v>
      </c>
      <c r="D146" s="267" t="s">
        <v>394</v>
      </c>
      <c r="E146" s="267" t="s">
        <v>394</v>
      </c>
      <c r="F146" s="267" t="s">
        <v>394</v>
      </c>
      <c r="G146" s="267" t="s">
        <v>394</v>
      </c>
      <c r="H146" s="267" t="s">
        <v>394</v>
      </c>
      <c r="I146" s="267" t="s">
        <v>394</v>
      </c>
      <c r="J146" s="269" t="s">
        <v>395</v>
      </c>
      <c r="K146" s="267">
        <v>7.4</v>
      </c>
      <c r="L146" s="268" t="s">
        <v>356</v>
      </c>
      <c r="M146" s="268" t="s">
        <v>549</v>
      </c>
      <c r="N146" s="260" t="s">
        <v>893</v>
      </c>
      <c r="O146" s="261">
        <v>9</v>
      </c>
      <c r="P146" s="269" t="s">
        <v>1039</v>
      </c>
      <c r="Q146" s="269">
        <v>9</v>
      </c>
      <c r="R146" s="233" t="s">
        <v>1096</v>
      </c>
      <c r="S146" s="233" t="s">
        <v>1040</v>
      </c>
      <c r="T146" s="277" t="s">
        <v>208</v>
      </c>
      <c r="U146" s="210" t="s">
        <v>208</v>
      </c>
      <c r="V146" s="269">
        <v>7.4</v>
      </c>
      <c r="W146" s="267" t="s">
        <v>981</v>
      </c>
      <c r="X146" s="222">
        <v>0</v>
      </c>
      <c r="Y146" s="222">
        <v>0</v>
      </c>
      <c r="Z146" s="267">
        <f t="shared" si="22"/>
        <v>0</v>
      </c>
      <c r="AA146" s="261">
        <f t="shared" si="23"/>
        <v>7.4</v>
      </c>
      <c r="AB146" s="210"/>
      <c r="AD146" s="195">
        <v>125</v>
      </c>
    </row>
    <row r="147" spans="1:30" s="195" customFormat="1" ht="34.5" customHeight="1">
      <c r="A147" s="266">
        <f t="shared" si="24"/>
        <v>119</v>
      </c>
      <c r="B147" s="268" t="s">
        <v>546</v>
      </c>
      <c r="C147" s="269">
        <v>9</v>
      </c>
      <c r="D147" s="267" t="s">
        <v>394</v>
      </c>
      <c r="E147" s="267" t="s">
        <v>394</v>
      </c>
      <c r="F147" s="267" t="s">
        <v>394</v>
      </c>
      <c r="G147" s="267" t="s">
        <v>394</v>
      </c>
      <c r="H147" s="267" t="s">
        <v>394</v>
      </c>
      <c r="I147" s="267" t="s">
        <v>394</v>
      </c>
      <c r="J147" s="269" t="s">
        <v>395</v>
      </c>
      <c r="K147" s="267">
        <v>3.15</v>
      </c>
      <c r="L147" s="268" t="s">
        <v>739</v>
      </c>
      <c r="M147" s="268" t="s">
        <v>546</v>
      </c>
      <c r="N147" s="260" t="s">
        <v>893</v>
      </c>
      <c r="O147" s="261">
        <v>9</v>
      </c>
      <c r="P147" s="269" t="s">
        <v>1041</v>
      </c>
      <c r="Q147" s="269">
        <v>9</v>
      </c>
      <c r="R147" s="233" t="s">
        <v>1094</v>
      </c>
      <c r="S147" s="269" t="s">
        <v>1042</v>
      </c>
      <c r="T147" s="277" t="s">
        <v>1091</v>
      </c>
      <c r="U147" s="210" t="s">
        <v>1091</v>
      </c>
      <c r="V147" s="268">
        <v>3.15</v>
      </c>
      <c r="W147" s="267" t="s">
        <v>981</v>
      </c>
      <c r="X147" s="222">
        <v>2.92</v>
      </c>
      <c r="Y147" s="222">
        <v>0</v>
      </c>
      <c r="Z147" s="267">
        <f t="shared" si="22"/>
        <v>2.92</v>
      </c>
      <c r="AA147" s="261">
        <f t="shared" si="23"/>
        <v>6.07</v>
      </c>
      <c r="AB147" s="268"/>
      <c r="AD147" s="195">
        <v>126</v>
      </c>
    </row>
    <row r="148" spans="1:30" s="195" customFormat="1" ht="37.5" customHeight="1">
      <c r="A148" s="266">
        <f t="shared" si="24"/>
        <v>120</v>
      </c>
      <c r="B148" s="268" t="s">
        <v>553</v>
      </c>
      <c r="C148" s="269">
        <v>9</v>
      </c>
      <c r="D148" s="267" t="s">
        <v>394</v>
      </c>
      <c r="E148" s="267" t="s">
        <v>394</v>
      </c>
      <c r="F148" s="267" t="s">
        <v>394</v>
      </c>
      <c r="G148" s="267" t="s">
        <v>394</v>
      </c>
      <c r="H148" s="267" t="s">
        <v>394</v>
      </c>
      <c r="I148" s="267" t="s">
        <v>394</v>
      </c>
      <c r="J148" s="269" t="s">
        <v>395</v>
      </c>
      <c r="K148" s="269">
        <v>7.84</v>
      </c>
      <c r="L148" s="268" t="s">
        <v>356</v>
      </c>
      <c r="M148" s="268" t="s">
        <v>553</v>
      </c>
      <c r="N148" s="260" t="s">
        <v>893</v>
      </c>
      <c r="O148" s="261">
        <v>9</v>
      </c>
      <c r="P148" s="269" t="s">
        <v>1043</v>
      </c>
      <c r="Q148" s="269">
        <v>9</v>
      </c>
      <c r="R148" s="233" t="s">
        <v>1097</v>
      </c>
      <c r="S148" s="233" t="s">
        <v>1044</v>
      </c>
      <c r="T148" s="277" t="s">
        <v>735</v>
      </c>
      <c r="U148" s="210" t="s">
        <v>735</v>
      </c>
      <c r="V148" s="268">
        <v>7.84</v>
      </c>
      <c r="W148" s="267" t="s">
        <v>981</v>
      </c>
      <c r="X148" s="222">
        <v>0</v>
      </c>
      <c r="Y148" s="222">
        <v>0</v>
      </c>
      <c r="Z148" s="267">
        <f t="shared" si="22"/>
        <v>0</v>
      </c>
      <c r="AA148" s="261">
        <f t="shared" si="23"/>
        <v>7.84</v>
      </c>
      <c r="AB148" s="210"/>
      <c r="AD148" s="195">
        <v>127</v>
      </c>
    </row>
    <row r="149" spans="1:30" s="195" customFormat="1" ht="29.25" customHeight="1">
      <c r="A149" s="266">
        <f t="shared" si="24"/>
        <v>121</v>
      </c>
      <c r="B149" s="268" t="s">
        <v>554</v>
      </c>
      <c r="C149" s="269">
        <v>9</v>
      </c>
      <c r="D149" s="267" t="s">
        <v>394</v>
      </c>
      <c r="E149" s="267" t="s">
        <v>394</v>
      </c>
      <c r="F149" s="267" t="s">
        <v>394</v>
      </c>
      <c r="G149" s="267" t="s">
        <v>394</v>
      </c>
      <c r="H149" s="267" t="s">
        <v>394</v>
      </c>
      <c r="I149" s="267" t="s">
        <v>394</v>
      </c>
      <c r="J149" s="269" t="s">
        <v>395</v>
      </c>
      <c r="K149" s="267">
        <v>8.63</v>
      </c>
      <c r="L149" s="268" t="s">
        <v>683</v>
      </c>
      <c r="M149" s="268" t="s">
        <v>554</v>
      </c>
      <c r="N149" s="260" t="s">
        <v>893</v>
      </c>
      <c r="O149" s="261">
        <v>9</v>
      </c>
      <c r="P149" s="269" t="s">
        <v>1045</v>
      </c>
      <c r="Q149" s="269">
        <v>9</v>
      </c>
      <c r="R149" s="233" t="s">
        <v>1095</v>
      </c>
      <c r="S149" s="233" t="s">
        <v>1046</v>
      </c>
      <c r="T149" s="277" t="s">
        <v>735</v>
      </c>
      <c r="U149" s="210" t="s">
        <v>735</v>
      </c>
      <c r="V149" s="268">
        <v>8.63</v>
      </c>
      <c r="W149" s="267" t="s">
        <v>981</v>
      </c>
      <c r="X149" s="222">
        <v>0</v>
      </c>
      <c r="Y149" s="222">
        <v>0</v>
      </c>
      <c r="Z149" s="267">
        <f t="shared" si="22"/>
        <v>0</v>
      </c>
      <c r="AA149" s="261">
        <f t="shared" si="23"/>
        <v>8.63</v>
      </c>
      <c r="AB149" s="210"/>
      <c r="AD149" s="195">
        <v>128</v>
      </c>
    </row>
    <row r="150" spans="1:28" s="196" customFormat="1" ht="15">
      <c r="A150" s="259"/>
      <c r="B150" s="264" t="s">
        <v>411</v>
      </c>
      <c r="C150" s="274">
        <f>SUM(C147:C149)</f>
        <v>27</v>
      </c>
      <c r="D150" s="274"/>
      <c r="E150" s="274"/>
      <c r="F150" s="274"/>
      <c r="G150" s="274"/>
      <c r="H150" s="274"/>
      <c r="I150" s="274"/>
      <c r="J150" s="274"/>
      <c r="K150" s="274">
        <f>SUM(K147:K149)</f>
        <v>19.62</v>
      </c>
      <c r="L150" s="264"/>
      <c r="M150" s="264" t="s">
        <v>411</v>
      </c>
      <c r="N150" s="259"/>
      <c r="O150" s="265">
        <f>SUM(O141:O149)</f>
        <v>81</v>
      </c>
      <c r="P150" s="264"/>
      <c r="Q150" s="274">
        <f>SUM(Q141:Q149)</f>
        <v>81</v>
      </c>
      <c r="R150" s="264"/>
      <c r="S150" s="264"/>
      <c r="T150" s="264"/>
      <c r="U150" s="264"/>
      <c r="V150" s="274">
        <f aca="true" t="shared" si="25" ref="V150:AA150">SUM(V141:V149)</f>
        <v>47.669999999999995</v>
      </c>
      <c r="W150" s="274">
        <f t="shared" si="25"/>
        <v>0</v>
      </c>
      <c r="X150" s="274">
        <f t="shared" si="25"/>
        <v>18.45</v>
      </c>
      <c r="Y150" s="274">
        <f t="shared" si="25"/>
        <v>0</v>
      </c>
      <c r="Z150" s="274">
        <f t="shared" si="25"/>
        <v>18.45</v>
      </c>
      <c r="AA150" s="265">
        <f t="shared" si="25"/>
        <v>66.12</v>
      </c>
      <c r="AB150" s="264"/>
    </row>
    <row r="151" spans="1:28" s="196" customFormat="1" ht="15">
      <c r="A151" s="471" t="s">
        <v>555</v>
      </c>
      <c r="B151" s="472"/>
      <c r="C151" s="472"/>
      <c r="D151" s="472"/>
      <c r="E151" s="472"/>
      <c r="F151" s="472"/>
      <c r="G151" s="472"/>
      <c r="H151" s="472"/>
      <c r="I151" s="472"/>
      <c r="J151" s="472"/>
      <c r="K151" s="472"/>
      <c r="L151" s="472"/>
      <c r="M151" s="472"/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  <c r="AA151" s="472"/>
      <c r="AB151" s="473"/>
    </row>
    <row r="152" spans="1:30" s="195" customFormat="1" ht="46.5" customHeight="1">
      <c r="A152" s="266">
        <f>A149+1</f>
        <v>122</v>
      </c>
      <c r="B152" s="268" t="s">
        <v>556</v>
      </c>
      <c r="C152" s="269">
        <v>9</v>
      </c>
      <c r="D152" s="267" t="s">
        <v>394</v>
      </c>
      <c r="E152" s="267" t="s">
        <v>394</v>
      </c>
      <c r="F152" s="267" t="s">
        <v>394</v>
      </c>
      <c r="G152" s="267" t="s">
        <v>394</v>
      </c>
      <c r="H152" s="267" t="s">
        <v>394</v>
      </c>
      <c r="I152" s="267" t="s">
        <v>394</v>
      </c>
      <c r="J152" s="269" t="s">
        <v>395</v>
      </c>
      <c r="K152" s="267">
        <v>8.4</v>
      </c>
      <c r="L152" s="268" t="s">
        <v>793</v>
      </c>
      <c r="M152" s="268" t="s">
        <v>556</v>
      </c>
      <c r="N152" s="266" t="s">
        <v>1116</v>
      </c>
      <c r="O152" s="261">
        <v>9</v>
      </c>
      <c r="P152" s="268" t="s">
        <v>1075</v>
      </c>
      <c r="Q152" s="269">
        <v>9</v>
      </c>
      <c r="R152" s="268" t="s">
        <v>1076</v>
      </c>
      <c r="S152" s="268" t="s">
        <v>1076</v>
      </c>
      <c r="T152" s="277" t="s">
        <v>1077</v>
      </c>
      <c r="U152" s="268" t="s">
        <v>1077</v>
      </c>
      <c r="V152" s="268">
        <v>8.41</v>
      </c>
      <c r="W152" s="268" t="s">
        <v>1076</v>
      </c>
      <c r="X152" s="268" t="s">
        <v>1076</v>
      </c>
      <c r="Y152" s="268" t="s">
        <v>1076</v>
      </c>
      <c r="Z152" s="268" t="s">
        <v>1076</v>
      </c>
      <c r="AA152" s="261">
        <v>8.41</v>
      </c>
      <c r="AB152" s="268" t="s">
        <v>1076</v>
      </c>
      <c r="AD152" s="195">
        <v>129</v>
      </c>
    </row>
    <row r="153" spans="1:30" s="195" customFormat="1" ht="39.75" customHeight="1">
      <c r="A153" s="266">
        <f aca="true" t="shared" si="26" ref="A153:A164">A152+1</f>
        <v>123</v>
      </c>
      <c r="B153" s="268" t="s">
        <v>557</v>
      </c>
      <c r="C153" s="269">
        <v>9</v>
      </c>
      <c r="D153" s="267" t="s">
        <v>394</v>
      </c>
      <c r="E153" s="267" t="s">
        <v>394</v>
      </c>
      <c r="F153" s="267" t="s">
        <v>394</v>
      </c>
      <c r="G153" s="267" t="s">
        <v>394</v>
      </c>
      <c r="H153" s="267" t="s">
        <v>394</v>
      </c>
      <c r="I153" s="267" t="s">
        <v>394</v>
      </c>
      <c r="J153" s="269" t="s">
        <v>395</v>
      </c>
      <c r="K153" s="269">
        <v>8.39</v>
      </c>
      <c r="L153" s="268" t="s">
        <v>793</v>
      </c>
      <c r="M153" s="268" t="s">
        <v>557</v>
      </c>
      <c r="N153" s="260" t="s">
        <v>893</v>
      </c>
      <c r="O153" s="261">
        <v>9</v>
      </c>
      <c r="P153" s="268" t="s">
        <v>1078</v>
      </c>
      <c r="Q153" s="269">
        <v>9</v>
      </c>
      <c r="R153" s="268" t="s">
        <v>1076</v>
      </c>
      <c r="S153" s="268" t="s">
        <v>1076</v>
      </c>
      <c r="T153" s="277" t="s">
        <v>1077</v>
      </c>
      <c r="U153" s="268" t="s">
        <v>1077</v>
      </c>
      <c r="V153" s="268">
        <v>8.39</v>
      </c>
      <c r="W153" s="268" t="s">
        <v>1076</v>
      </c>
      <c r="X153" s="268" t="s">
        <v>1076</v>
      </c>
      <c r="Y153" s="268" t="s">
        <v>1076</v>
      </c>
      <c r="Z153" s="268" t="s">
        <v>1076</v>
      </c>
      <c r="AA153" s="261">
        <v>8.39</v>
      </c>
      <c r="AB153" s="268" t="s">
        <v>1076</v>
      </c>
      <c r="AD153" s="195">
        <v>130</v>
      </c>
    </row>
    <row r="154" spans="1:30" s="195" customFormat="1" ht="40.5" customHeight="1">
      <c r="A154" s="266">
        <f t="shared" si="26"/>
        <v>124</v>
      </c>
      <c r="B154" s="268" t="s">
        <v>558</v>
      </c>
      <c r="C154" s="269">
        <v>9</v>
      </c>
      <c r="D154" s="267" t="s">
        <v>394</v>
      </c>
      <c r="E154" s="267" t="s">
        <v>394</v>
      </c>
      <c r="F154" s="267" t="s">
        <v>394</v>
      </c>
      <c r="G154" s="267" t="s">
        <v>394</v>
      </c>
      <c r="H154" s="267" t="s">
        <v>394</v>
      </c>
      <c r="I154" s="267" t="s">
        <v>394</v>
      </c>
      <c r="J154" s="269" t="s">
        <v>395</v>
      </c>
      <c r="K154" s="269">
        <v>8.41</v>
      </c>
      <c r="L154" s="268" t="s">
        <v>793</v>
      </c>
      <c r="M154" s="268" t="s">
        <v>558</v>
      </c>
      <c r="N154" s="260" t="s">
        <v>893</v>
      </c>
      <c r="O154" s="261">
        <v>9</v>
      </c>
      <c r="P154" s="268" t="s">
        <v>1079</v>
      </c>
      <c r="Q154" s="269">
        <v>9</v>
      </c>
      <c r="R154" s="268" t="s">
        <v>1076</v>
      </c>
      <c r="S154" s="268" t="s">
        <v>1076</v>
      </c>
      <c r="T154" s="277" t="s">
        <v>1077</v>
      </c>
      <c r="U154" s="268" t="s">
        <v>1077</v>
      </c>
      <c r="V154" s="269">
        <v>8.41</v>
      </c>
      <c r="W154" s="268" t="s">
        <v>1076</v>
      </c>
      <c r="X154" s="268" t="s">
        <v>1076</v>
      </c>
      <c r="Y154" s="268" t="s">
        <v>1076</v>
      </c>
      <c r="Z154" s="268" t="s">
        <v>1076</v>
      </c>
      <c r="AA154" s="261">
        <v>8.41</v>
      </c>
      <c r="AB154" s="268" t="s">
        <v>1076</v>
      </c>
      <c r="AD154" s="195">
        <v>131</v>
      </c>
    </row>
    <row r="155" spans="1:30" s="195" customFormat="1" ht="39.75" customHeight="1">
      <c r="A155" s="266">
        <f t="shared" si="26"/>
        <v>125</v>
      </c>
      <c r="B155" s="268" t="s">
        <v>559</v>
      </c>
      <c r="C155" s="269">
        <v>9</v>
      </c>
      <c r="D155" s="267" t="s">
        <v>394</v>
      </c>
      <c r="E155" s="267" t="s">
        <v>394</v>
      </c>
      <c r="F155" s="267" t="s">
        <v>394</v>
      </c>
      <c r="G155" s="267" t="s">
        <v>394</v>
      </c>
      <c r="H155" s="267" t="s">
        <v>394</v>
      </c>
      <c r="I155" s="267" t="s">
        <v>394</v>
      </c>
      <c r="J155" s="269" t="s">
        <v>395</v>
      </c>
      <c r="K155" s="269">
        <v>8.08</v>
      </c>
      <c r="L155" s="268" t="s">
        <v>793</v>
      </c>
      <c r="M155" s="268" t="s">
        <v>559</v>
      </c>
      <c r="N155" s="260" t="s">
        <v>893</v>
      </c>
      <c r="O155" s="261">
        <v>9</v>
      </c>
      <c r="P155" s="268" t="s">
        <v>1080</v>
      </c>
      <c r="Q155" s="269">
        <v>9</v>
      </c>
      <c r="R155" s="268" t="s">
        <v>1076</v>
      </c>
      <c r="S155" s="268" t="s">
        <v>1076</v>
      </c>
      <c r="T155" s="277" t="s">
        <v>1077</v>
      </c>
      <c r="U155" s="268" t="s">
        <v>1077</v>
      </c>
      <c r="V155" s="269">
        <v>8.09</v>
      </c>
      <c r="W155" s="268" t="s">
        <v>1076</v>
      </c>
      <c r="X155" s="268" t="s">
        <v>1076</v>
      </c>
      <c r="Y155" s="268" t="s">
        <v>1076</v>
      </c>
      <c r="Z155" s="268" t="s">
        <v>1076</v>
      </c>
      <c r="AA155" s="261">
        <v>8.09</v>
      </c>
      <c r="AB155" s="268" t="s">
        <v>1076</v>
      </c>
      <c r="AD155" s="195">
        <v>132</v>
      </c>
    </row>
    <row r="156" spans="1:30" s="195" customFormat="1" ht="42" customHeight="1">
      <c r="A156" s="266">
        <f t="shared" si="26"/>
        <v>126</v>
      </c>
      <c r="B156" s="268" t="s">
        <v>560</v>
      </c>
      <c r="C156" s="269">
        <v>9</v>
      </c>
      <c r="D156" s="267" t="s">
        <v>394</v>
      </c>
      <c r="E156" s="267" t="s">
        <v>394</v>
      </c>
      <c r="F156" s="267" t="s">
        <v>394</v>
      </c>
      <c r="G156" s="267" t="s">
        <v>394</v>
      </c>
      <c r="H156" s="267" t="s">
        <v>394</v>
      </c>
      <c r="I156" s="267" t="s">
        <v>394</v>
      </c>
      <c r="J156" s="269" t="s">
        <v>395</v>
      </c>
      <c r="K156" s="269">
        <v>3.08</v>
      </c>
      <c r="L156" s="268" t="s">
        <v>793</v>
      </c>
      <c r="M156" s="268" t="s">
        <v>560</v>
      </c>
      <c r="N156" s="260" t="s">
        <v>893</v>
      </c>
      <c r="O156" s="261">
        <v>9</v>
      </c>
      <c r="P156" s="268" t="s">
        <v>1081</v>
      </c>
      <c r="Q156" s="269">
        <v>9</v>
      </c>
      <c r="R156" s="268" t="s">
        <v>1076</v>
      </c>
      <c r="S156" s="268" t="s">
        <v>1076</v>
      </c>
      <c r="T156" s="277" t="s">
        <v>1077</v>
      </c>
      <c r="U156" s="268" t="s">
        <v>1077</v>
      </c>
      <c r="V156" s="268">
        <v>3.08</v>
      </c>
      <c r="W156" s="268" t="s">
        <v>1076</v>
      </c>
      <c r="X156" s="268" t="s">
        <v>1076</v>
      </c>
      <c r="Y156" s="268" t="s">
        <v>1076</v>
      </c>
      <c r="Z156" s="268" t="s">
        <v>1076</v>
      </c>
      <c r="AA156" s="261">
        <v>3.08</v>
      </c>
      <c r="AB156" s="268" t="s">
        <v>1076</v>
      </c>
      <c r="AD156" s="195">
        <v>133</v>
      </c>
    </row>
    <row r="157" spans="1:30" s="195" customFormat="1" ht="44.25" customHeight="1">
      <c r="A157" s="266">
        <f t="shared" si="26"/>
        <v>127</v>
      </c>
      <c r="B157" s="268" t="s">
        <v>561</v>
      </c>
      <c r="C157" s="269">
        <v>9</v>
      </c>
      <c r="D157" s="267" t="s">
        <v>394</v>
      </c>
      <c r="E157" s="267" t="s">
        <v>394</v>
      </c>
      <c r="F157" s="267" t="s">
        <v>394</v>
      </c>
      <c r="G157" s="267" t="s">
        <v>394</v>
      </c>
      <c r="H157" s="267" t="s">
        <v>394</v>
      </c>
      <c r="I157" s="267" t="s">
        <v>394</v>
      </c>
      <c r="J157" s="269" t="s">
        <v>395</v>
      </c>
      <c r="K157" s="269">
        <v>8.4</v>
      </c>
      <c r="L157" s="268" t="s">
        <v>793</v>
      </c>
      <c r="M157" s="268" t="s">
        <v>561</v>
      </c>
      <c r="N157" s="260" t="s">
        <v>893</v>
      </c>
      <c r="O157" s="261">
        <v>9</v>
      </c>
      <c r="P157" s="268" t="s">
        <v>1082</v>
      </c>
      <c r="Q157" s="269">
        <v>9</v>
      </c>
      <c r="R157" s="268" t="s">
        <v>1076</v>
      </c>
      <c r="S157" s="268" t="s">
        <v>1076</v>
      </c>
      <c r="T157" s="277" t="s">
        <v>1077</v>
      </c>
      <c r="U157" s="268" t="s">
        <v>1077</v>
      </c>
      <c r="V157" s="269">
        <v>8.4</v>
      </c>
      <c r="W157" s="268" t="s">
        <v>1076</v>
      </c>
      <c r="X157" s="268" t="s">
        <v>1076</v>
      </c>
      <c r="Y157" s="268" t="s">
        <v>1076</v>
      </c>
      <c r="Z157" s="268" t="s">
        <v>1076</v>
      </c>
      <c r="AA157" s="261">
        <v>8.4</v>
      </c>
      <c r="AB157" s="268" t="s">
        <v>1076</v>
      </c>
      <c r="AD157" s="195">
        <v>134</v>
      </c>
    </row>
    <row r="158" spans="1:30" s="195" customFormat="1" ht="37.5" customHeight="1">
      <c r="A158" s="266">
        <f t="shared" si="26"/>
        <v>128</v>
      </c>
      <c r="B158" s="268" t="s">
        <v>562</v>
      </c>
      <c r="C158" s="269">
        <v>9</v>
      </c>
      <c r="D158" s="267" t="s">
        <v>394</v>
      </c>
      <c r="E158" s="267" t="s">
        <v>394</v>
      </c>
      <c r="F158" s="267" t="s">
        <v>394</v>
      </c>
      <c r="G158" s="267" t="s">
        <v>394</v>
      </c>
      <c r="H158" s="267" t="s">
        <v>394</v>
      </c>
      <c r="I158" s="267" t="s">
        <v>394</v>
      </c>
      <c r="J158" s="269" t="s">
        <v>395</v>
      </c>
      <c r="K158" s="269">
        <v>8.3</v>
      </c>
      <c r="L158" s="268" t="s">
        <v>793</v>
      </c>
      <c r="M158" s="268" t="s">
        <v>562</v>
      </c>
      <c r="N158" s="260" t="s">
        <v>893</v>
      </c>
      <c r="O158" s="261">
        <v>9</v>
      </c>
      <c r="P158" s="268" t="s">
        <v>1083</v>
      </c>
      <c r="Q158" s="269">
        <v>9</v>
      </c>
      <c r="R158" s="268" t="s">
        <v>1076</v>
      </c>
      <c r="S158" s="268" t="s">
        <v>1076</v>
      </c>
      <c r="T158" s="277" t="s">
        <v>1077</v>
      </c>
      <c r="U158" s="268" t="s">
        <v>1077</v>
      </c>
      <c r="V158" s="269">
        <v>8.4</v>
      </c>
      <c r="W158" s="268" t="s">
        <v>1076</v>
      </c>
      <c r="X158" s="268" t="s">
        <v>1076</v>
      </c>
      <c r="Y158" s="268" t="s">
        <v>1076</v>
      </c>
      <c r="Z158" s="268" t="s">
        <v>1076</v>
      </c>
      <c r="AA158" s="261">
        <v>8.4</v>
      </c>
      <c r="AB158" s="268" t="s">
        <v>1076</v>
      </c>
      <c r="AD158" s="195">
        <v>135</v>
      </c>
    </row>
    <row r="159" spans="1:30" s="195" customFormat="1" ht="44.25" customHeight="1">
      <c r="A159" s="266">
        <f t="shared" si="26"/>
        <v>129</v>
      </c>
      <c r="B159" s="268" t="s">
        <v>563</v>
      </c>
      <c r="C159" s="269">
        <v>9</v>
      </c>
      <c r="D159" s="267" t="s">
        <v>394</v>
      </c>
      <c r="E159" s="267" t="s">
        <v>394</v>
      </c>
      <c r="F159" s="267" t="s">
        <v>394</v>
      </c>
      <c r="G159" s="267" t="s">
        <v>394</v>
      </c>
      <c r="H159" s="267" t="s">
        <v>394</v>
      </c>
      <c r="I159" s="267" t="s">
        <v>394</v>
      </c>
      <c r="J159" s="269" t="s">
        <v>395</v>
      </c>
      <c r="K159" s="269">
        <v>8.4</v>
      </c>
      <c r="L159" s="268" t="s">
        <v>793</v>
      </c>
      <c r="M159" s="268" t="s">
        <v>563</v>
      </c>
      <c r="N159" s="260" t="s">
        <v>893</v>
      </c>
      <c r="O159" s="261">
        <v>9</v>
      </c>
      <c r="P159" s="268" t="s">
        <v>1084</v>
      </c>
      <c r="Q159" s="269">
        <v>9</v>
      </c>
      <c r="R159" s="268" t="s">
        <v>1076</v>
      </c>
      <c r="S159" s="268" t="s">
        <v>1076</v>
      </c>
      <c r="T159" s="277" t="s">
        <v>1077</v>
      </c>
      <c r="U159" s="268" t="s">
        <v>1077</v>
      </c>
      <c r="V159" s="269">
        <v>8.41</v>
      </c>
      <c r="W159" s="268"/>
      <c r="X159" s="268" t="s">
        <v>1076</v>
      </c>
      <c r="Y159" s="268" t="s">
        <v>1076</v>
      </c>
      <c r="Z159" s="268" t="s">
        <v>1076</v>
      </c>
      <c r="AA159" s="261">
        <v>8.41</v>
      </c>
      <c r="AB159" s="268" t="s">
        <v>1076</v>
      </c>
      <c r="AD159" s="195">
        <v>136</v>
      </c>
    </row>
    <row r="160" spans="1:30" s="195" customFormat="1" ht="34.5" customHeight="1">
      <c r="A160" s="266">
        <f t="shared" si="26"/>
        <v>130</v>
      </c>
      <c r="B160" s="268" t="s">
        <v>565</v>
      </c>
      <c r="C160" s="269">
        <v>9</v>
      </c>
      <c r="D160" s="267" t="s">
        <v>394</v>
      </c>
      <c r="E160" s="267" t="s">
        <v>394</v>
      </c>
      <c r="F160" s="267" t="s">
        <v>394</v>
      </c>
      <c r="G160" s="267" t="s">
        <v>394</v>
      </c>
      <c r="H160" s="267" t="s">
        <v>394</v>
      </c>
      <c r="I160" s="267" t="s">
        <v>394</v>
      </c>
      <c r="J160" s="269" t="s">
        <v>395</v>
      </c>
      <c r="K160" s="269">
        <v>8.41</v>
      </c>
      <c r="L160" s="268" t="s">
        <v>793</v>
      </c>
      <c r="M160" s="268" t="s">
        <v>565</v>
      </c>
      <c r="N160" s="260" t="s">
        <v>893</v>
      </c>
      <c r="O160" s="261">
        <v>9</v>
      </c>
      <c r="P160" s="268" t="s">
        <v>1085</v>
      </c>
      <c r="Q160" s="269">
        <v>9</v>
      </c>
      <c r="R160" s="268" t="s">
        <v>1076</v>
      </c>
      <c r="S160" s="268" t="s">
        <v>1076</v>
      </c>
      <c r="T160" s="277" t="s">
        <v>1077</v>
      </c>
      <c r="U160" s="268" t="s">
        <v>1077</v>
      </c>
      <c r="V160" s="269">
        <v>8.41</v>
      </c>
      <c r="W160" s="268"/>
      <c r="X160" s="268" t="s">
        <v>1076</v>
      </c>
      <c r="Y160" s="268" t="s">
        <v>1076</v>
      </c>
      <c r="Z160" s="268" t="s">
        <v>1076</v>
      </c>
      <c r="AA160" s="261">
        <v>8.41</v>
      </c>
      <c r="AB160" s="268" t="s">
        <v>1076</v>
      </c>
      <c r="AD160" s="195">
        <v>137</v>
      </c>
    </row>
    <row r="161" spans="1:30" s="195" customFormat="1" ht="40.5" customHeight="1">
      <c r="A161" s="266">
        <f t="shared" si="26"/>
        <v>131</v>
      </c>
      <c r="B161" s="268" t="s">
        <v>566</v>
      </c>
      <c r="C161" s="269">
        <v>9</v>
      </c>
      <c r="D161" s="267" t="s">
        <v>394</v>
      </c>
      <c r="E161" s="267" t="s">
        <v>394</v>
      </c>
      <c r="F161" s="267" t="s">
        <v>394</v>
      </c>
      <c r="G161" s="267" t="s">
        <v>394</v>
      </c>
      <c r="H161" s="267" t="s">
        <v>394</v>
      </c>
      <c r="I161" s="267" t="s">
        <v>394</v>
      </c>
      <c r="J161" s="269" t="s">
        <v>395</v>
      </c>
      <c r="K161" s="269">
        <v>8.41</v>
      </c>
      <c r="L161" s="268" t="s">
        <v>793</v>
      </c>
      <c r="M161" s="268" t="s">
        <v>566</v>
      </c>
      <c r="N161" s="260" t="s">
        <v>893</v>
      </c>
      <c r="O161" s="261">
        <v>9</v>
      </c>
      <c r="P161" s="268" t="s">
        <v>1086</v>
      </c>
      <c r="Q161" s="269">
        <v>9</v>
      </c>
      <c r="R161" s="268" t="s">
        <v>1076</v>
      </c>
      <c r="S161" s="268" t="s">
        <v>1076</v>
      </c>
      <c r="T161" s="277" t="s">
        <v>1077</v>
      </c>
      <c r="U161" s="268" t="s">
        <v>1077</v>
      </c>
      <c r="V161" s="269">
        <v>8.41</v>
      </c>
      <c r="W161" s="268"/>
      <c r="X161" s="268" t="s">
        <v>1076</v>
      </c>
      <c r="Y161" s="268" t="s">
        <v>1076</v>
      </c>
      <c r="Z161" s="268" t="s">
        <v>1076</v>
      </c>
      <c r="AA161" s="261">
        <v>8.41</v>
      </c>
      <c r="AB161" s="268" t="s">
        <v>1076</v>
      </c>
      <c r="AD161" s="195">
        <v>138</v>
      </c>
    </row>
    <row r="162" spans="1:30" s="195" customFormat="1" ht="43.5" customHeight="1">
      <c r="A162" s="266">
        <f t="shared" si="26"/>
        <v>132</v>
      </c>
      <c r="B162" s="268" t="s">
        <v>567</v>
      </c>
      <c r="C162" s="269">
        <v>9</v>
      </c>
      <c r="D162" s="267" t="s">
        <v>394</v>
      </c>
      <c r="E162" s="267" t="s">
        <v>394</v>
      </c>
      <c r="F162" s="267" t="s">
        <v>394</v>
      </c>
      <c r="G162" s="267" t="s">
        <v>394</v>
      </c>
      <c r="H162" s="267" t="s">
        <v>394</v>
      </c>
      <c r="I162" s="267" t="s">
        <v>394</v>
      </c>
      <c r="J162" s="269" t="s">
        <v>395</v>
      </c>
      <c r="K162" s="269">
        <v>8.41</v>
      </c>
      <c r="L162" s="268" t="s">
        <v>793</v>
      </c>
      <c r="M162" s="268" t="s">
        <v>567</v>
      </c>
      <c r="N162" s="260" t="s">
        <v>893</v>
      </c>
      <c r="O162" s="261">
        <v>9</v>
      </c>
      <c r="P162" s="268" t="s">
        <v>1087</v>
      </c>
      <c r="Q162" s="269">
        <v>9</v>
      </c>
      <c r="R162" s="268" t="s">
        <v>1076</v>
      </c>
      <c r="S162" s="268" t="s">
        <v>1076</v>
      </c>
      <c r="T162" s="277" t="s">
        <v>1077</v>
      </c>
      <c r="U162" s="268" t="s">
        <v>1077</v>
      </c>
      <c r="V162" s="269">
        <v>8.41</v>
      </c>
      <c r="W162" s="268"/>
      <c r="X162" s="268" t="s">
        <v>1076</v>
      </c>
      <c r="Y162" s="268" t="s">
        <v>1076</v>
      </c>
      <c r="Z162" s="268" t="s">
        <v>1076</v>
      </c>
      <c r="AA162" s="261">
        <v>8.41</v>
      </c>
      <c r="AB162" s="268" t="s">
        <v>1076</v>
      </c>
      <c r="AD162" s="195">
        <v>139</v>
      </c>
    </row>
    <row r="163" spans="1:30" s="195" customFormat="1" ht="39" customHeight="1">
      <c r="A163" s="266">
        <f t="shared" si="26"/>
        <v>133</v>
      </c>
      <c r="B163" s="268" t="s">
        <v>568</v>
      </c>
      <c r="C163" s="269">
        <v>9</v>
      </c>
      <c r="D163" s="267" t="s">
        <v>394</v>
      </c>
      <c r="E163" s="267" t="s">
        <v>394</v>
      </c>
      <c r="F163" s="267" t="s">
        <v>394</v>
      </c>
      <c r="G163" s="267" t="s">
        <v>394</v>
      </c>
      <c r="H163" s="267" t="s">
        <v>394</v>
      </c>
      <c r="I163" s="267" t="s">
        <v>394</v>
      </c>
      <c r="J163" s="269" t="s">
        <v>395</v>
      </c>
      <c r="K163" s="269">
        <v>8.41</v>
      </c>
      <c r="L163" s="268" t="s">
        <v>793</v>
      </c>
      <c r="M163" s="268" t="s">
        <v>568</v>
      </c>
      <c r="N163" s="260" t="s">
        <v>893</v>
      </c>
      <c r="O163" s="261">
        <v>9</v>
      </c>
      <c r="P163" s="268" t="s">
        <v>1088</v>
      </c>
      <c r="Q163" s="269">
        <v>9</v>
      </c>
      <c r="R163" s="268" t="s">
        <v>1076</v>
      </c>
      <c r="S163" s="268" t="s">
        <v>1076</v>
      </c>
      <c r="T163" s="277" t="s">
        <v>1077</v>
      </c>
      <c r="U163" s="268" t="s">
        <v>1077</v>
      </c>
      <c r="V163" s="269">
        <v>8.41</v>
      </c>
      <c r="W163" s="268"/>
      <c r="X163" s="268" t="s">
        <v>1076</v>
      </c>
      <c r="Y163" s="268" t="s">
        <v>1076</v>
      </c>
      <c r="Z163" s="268" t="s">
        <v>1076</v>
      </c>
      <c r="AA163" s="261">
        <v>8.41</v>
      </c>
      <c r="AB163" s="268" t="s">
        <v>1076</v>
      </c>
      <c r="AD163" s="195">
        <v>140</v>
      </c>
    </row>
    <row r="164" spans="1:30" s="195" customFormat="1" ht="41.25" customHeight="1">
      <c r="A164" s="266">
        <f t="shared" si="26"/>
        <v>134</v>
      </c>
      <c r="B164" s="268" t="s">
        <v>569</v>
      </c>
      <c r="C164" s="269">
        <v>9</v>
      </c>
      <c r="D164" s="267" t="s">
        <v>394</v>
      </c>
      <c r="E164" s="267" t="s">
        <v>394</v>
      </c>
      <c r="F164" s="267" t="s">
        <v>394</v>
      </c>
      <c r="G164" s="267" t="s">
        <v>394</v>
      </c>
      <c r="H164" s="267" t="s">
        <v>394</v>
      </c>
      <c r="I164" s="267" t="s">
        <v>394</v>
      </c>
      <c r="J164" s="269" t="s">
        <v>395</v>
      </c>
      <c r="K164" s="269">
        <v>8.39</v>
      </c>
      <c r="L164" s="268" t="s">
        <v>793</v>
      </c>
      <c r="M164" s="268" t="s">
        <v>569</v>
      </c>
      <c r="N164" s="260" t="s">
        <v>893</v>
      </c>
      <c r="O164" s="261">
        <v>9</v>
      </c>
      <c r="P164" s="268" t="s">
        <v>1089</v>
      </c>
      <c r="Q164" s="269">
        <v>9</v>
      </c>
      <c r="R164" s="268" t="s">
        <v>1076</v>
      </c>
      <c r="S164" s="268" t="s">
        <v>1076</v>
      </c>
      <c r="T164" s="277" t="s">
        <v>1077</v>
      </c>
      <c r="U164" s="268" t="s">
        <v>1077</v>
      </c>
      <c r="V164" s="269">
        <v>8.4</v>
      </c>
      <c r="W164" s="268"/>
      <c r="X164" s="268" t="s">
        <v>1076</v>
      </c>
      <c r="Y164" s="268" t="s">
        <v>1076</v>
      </c>
      <c r="Z164" s="268" t="s">
        <v>1076</v>
      </c>
      <c r="AA164" s="261">
        <v>8.4</v>
      </c>
      <c r="AB164" s="268"/>
      <c r="AD164" s="195">
        <v>141</v>
      </c>
    </row>
    <row r="165" spans="1:28" s="196" customFormat="1" ht="15">
      <c r="A165" s="259"/>
      <c r="B165" s="264" t="s">
        <v>411</v>
      </c>
      <c r="C165" s="274">
        <f>SUM(C152:C164)</f>
        <v>117</v>
      </c>
      <c r="D165" s="274"/>
      <c r="E165" s="274"/>
      <c r="F165" s="274"/>
      <c r="G165" s="274"/>
      <c r="H165" s="274"/>
      <c r="I165" s="274"/>
      <c r="J165" s="274"/>
      <c r="K165" s="274">
        <f>SUM(K152:K164)</f>
        <v>103.49</v>
      </c>
      <c r="L165" s="264"/>
      <c r="M165" s="264" t="s">
        <v>411</v>
      </c>
      <c r="N165" s="259"/>
      <c r="O165" s="265">
        <f>SUM(O152:O164)</f>
        <v>117</v>
      </c>
      <c r="P165" s="264"/>
      <c r="Q165" s="274">
        <f>SUM(Q152:Q164)</f>
        <v>117</v>
      </c>
      <c r="R165" s="264"/>
      <c r="S165" s="264"/>
      <c r="T165" s="264"/>
      <c r="U165" s="264"/>
      <c r="V165" s="274">
        <f aca="true" t="shared" si="27" ref="V165:AA165">SUM(V152:V164)</f>
        <v>103.62999999999998</v>
      </c>
      <c r="W165" s="274">
        <f t="shared" si="27"/>
        <v>0</v>
      </c>
      <c r="X165" s="274">
        <f t="shared" si="27"/>
        <v>0</v>
      </c>
      <c r="Y165" s="274">
        <f t="shared" si="27"/>
        <v>0</v>
      </c>
      <c r="Z165" s="274">
        <f t="shared" si="27"/>
        <v>0</v>
      </c>
      <c r="AA165" s="265">
        <f t="shared" si="27"/>
        <v>103.62999999999998</v>
      </c>
      <c r="AB165" s="264"/>
    </row>
    <row r="166" spans="1:28" s="196" customFormat="1" ht="15">
      <c r="A166" s="471" t="s">
        <v>682</v>
      </c>
      <c r="B166" s="472"/>
      <c r="C166" s="472"/>
      <c r="D166" s="472"/>
      <c r="E166" s="472"/>
      <c r="F166" s="472"/>
      <c r="G166" s="472"/>
      <c r="H166" s="472"/>
      <c r="I166" s="472"/>
      <c r="J166" s="472"/>
      <c r="K166" s="472"/>
      <c r="L166" s="472"/>
      <c r="M166" s="472"/>
      <c r="N166" s="472"/>
      <c r="O166" s="472"/>
      <c r="P166" s="472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  <c r="AA166" s="472"/>
      <c r="AB166" s="473"/>
    </row>
    <row r="167" spans="1:30" s="195" customFormat="1" ht="48.75" customHeight="1">
      <c r="A167" s="266">
        <f>A164+1</f>
        <v>135</v>
      </c>
      <c r="B167" s="268" t="s">
        <v>570</v>
      </c>
      <c r="C167" s="269">
        <v>9</v>
      </c>
      <c r="D167" s="267" t="s">
        <v>394</v>
      </c>
      <c r="E167" s="267" t="s">
        <v>394</v>
      </c>
      <c r="F167" s="267" t="s">
        <v>394</v>
      </c>
      <c r="G167" s="267" t="s">
        <v>394</v>
      </c>
      <c r="H167" s="267" t="s">
        <v>394</v>
      </c>
      <c r="I167" s="267" t="s">
        <v>394</v>
      </c>
      <c r="J167" s="269" t="s">
        <v>395</v>
      </c>
      <c r="K167" s="269">
        <v>7.02</v>
      </c>
      <c r="L167" s="268" t="s">
        <v>760</v>
      </c>
      <c r="M167" s="268" t="s">
        <v>570</v>
      </c>
      <c r="N167" s="266" t="s">
        <v>1116</v>
      </c>
      <c r="O167" s="261">
        <v>9</v>
      </c>
      <c r="P167" s="268"/>
      <c r="Q167" s="269">
        <v>9</v>
      </c>
      <c r="R167" s="268"/>
      <c r="S167" s="268"/>
      <c r="T167" s="276" t="s">
        <v>1099</v>
      </c>
      <c r="U167" s="269" t="s">
        <v>1099</v>
      </c>
      <c r="V167" s="269">
        <v>7.02</v>
      </c>
      <c r="W167" s="268" t="s">
        <v>1076</v>
      </c>
      <c r="X167" s="268" t="s">
        <v>1076</v>
      </c>
      <c r="Y167" s="268" t="s">
        <v>1076</v>
      </c>
      <c r="Z167" s="268" t="s">
        <v>1076</v>
      </c>
      <c r="AA167" s="261">
        <v>7.02</v>
      </c>
      <c r="AB167" s="268"/>
      <c r="AD167" s="195">
        <v>142</v>
      </c>
    </row>
    <row r="168" spans="1:30" s="195" customFormat="1" ht="21.75" customHeight="1">
      <c r="A168" s="266">
        <f aca="true" t="shared" si="28" ref="A168:A178">A167+1</f>
        <v>136</v>
      </c>
      <c r="B168" s="268" t="s">
        <v>571</v>
      </c>
      <c r="C168" s="269">
        <v>9</v>
      </c>
      <c r="D168" s="267" t="s">
        <v>394</v>
      </c>
      <c r="E168" s="267" t="s">
        <v>394</v>
      </c>
      <c r="F168" s="267" t="s">
        <v>394</v>
      </c>
      <c r="G168" s="267" t="s">
        <v>394</v>
      </c>
      <c r="H168" s="267" t="s">
        <v>394</v>
      </c>
      <c r="I168" s="269" t="s">
        <v>395</v>
      </c>
      <c r="J168" s="267" t="s">
        <v>394</v>
      </c>
      <c r="K168" s="269">
        <v>3.45</v>
      </c>
      <c r="L168" s="268" t="s">
        <v>766</v>
      </c>
      <c r="M168" s="268" t="s">
        <v>571</v>
      </c>
      <c r="N168" s="260" t="s">
        <v>893</v>
      </c>
      <c r="O168" s="261">
        <v>9</v>
      </c>
      <c r="P168" s="268"/>
      <c r="Q168" s="269">
        <v>9</v>
      </c>
      <c r="R168" s="268"/>
      <c r="S168" s="268"/>
      <c r="T168" s="276" t="s">
        <v>638</v>
      </c>
      <c r="U168" s="268"/>
      <c r="V168" s="269">
        <v>3.45</v>
      </c>
      <c r="W168" s="268" t="s">
        <v>1076</v>
      </c>
      <c r="X168" s="268" t="s">
        <v>1076</v>
      </c>
      <c r="Y168" s="268" t="s">
        <v>1076</v>
      </c>
      <c r="Z168" s="268" t="s">
        <v>1076</v>
      </c>
      <c r="AA168" s="261">
        <v>7</v>
      </c>
      <c r="AB168" s="268"/>
      <c r="AD168" s="195">
        <v>143</v>
      </c>
    </row>
    <row r="169" spans="1:30" s="195" customFormat="1" ht="28.5">
      <c r="A169" s="266">
        <f t="shared" si="28"/>
        <v>137</v>
      </c>
      <c r="B169" s="268" t="s">
        <v>572</v>
      </c>
      <c r="C169" s="269">
        <v>9</v>
      </c>
      <c r="D169" s="267" t="s">
        <v>394</v>
      </c>
      <c r="E169" s="267" t="s">
        <v>394</v>
      </c>
      <c r="F169" s="267" t="s">
        <v>394</v>
      </c>
      <c r="G169" s="267" t="s">
        <v>394</v>
      </c>
      <c r="H169" s="267" t="s">
        <v>394</v>
      </c>
      <c r="I169" s="267" t="s">
        <v>394</v>
      </c>
      <c r="J169" s="269" t="s">
        <v>395</v>
      </c>
      <c r="K169" s="269">
        <v>8.16</v>
      </c>
      <c r="L169" s="268" t="s">
        <v>638</v>
      </c>
      <c r="M169" s="268" t="s">
        <v>572</v>
      </c>
      <c r="N169" s="260" t="s">
        <v>893</v>
      </c>
      <c r="O169" s="261">
        <v>9</v>
      </c>
      <c r="P169" s="268"/>
      <c r="Q169" s="269">
        <v>9</v>
      </c>
      <c r="R169" s="268"/>
      <c r="S169" s="268"/>
      <c r="T169" s="276" t="s">
        <v>638</v>
      </c>
      <c r="U169" s="269" t="s">
        <v>638</v>
      </c>
      <c r="V169" s="269">
        <v>8.16</v>
      </c>
      <c r="W169" s="268" t="s">
        <v>1076</v>
      </c>
      <c r="X169" s="268" t="s">
        <v>1076</v>
      </c>
      <c r="Y169" s="268" t="s">
        <v>1076</v>
      </c>
      <c r="Z169" s="268" t="s">
        <v>1076</v>
      </c>
      <c r="AA169" s="261">
        <v>8.16</v>
      </c>
      <c r="AB169" s="268"/>
      <c r="AD169" s="195">
        <v>144</v>
      </c>
    </row>
    <row r="170" spans="1:30" s="195" customFormat="1" ht="28.5">
      <c r="A170" s="266">
        <f t="shared" si="28"/>
        <v>138</v>
      </c>
      <c r="B170" s="268" t="s">
        <v>573</v>
      </c>
      <c r="C170" s="269">
        <v>9</v>
      </c>
      <c r="D170" s="267" t="s">
        <v>394</v>
      </c>
      <c r="E170" s="267" t="s">
        <v>394</v>
      </c>
      <c r="F170" s="267" t="s">
        <v>394</v>
      </c>
      <c r="G170" s="267" t="s">
        <v>394</v>
      </c>
      <c r="H170" s="267" t="s">
        <v>394</v>
      </c>
      <c r="I170" s="267" t="s">
        <v>394</v>
      </c>
      <c r="J170" s="269" t="s">
        <v>395</v>
      </c>
      <c r="K170" s="269">
        <v>8.4</v>
      </c>
      <c r="L170" s="268" t="s">
        <v>638</v>
      </c>
      <c r="M170" s="268" t="s">
        <v>573</v>
      </c>
      <c r="N170" s="260" t="s">
        <v>893</v>
      </c>
      <c r="O170" s="261">
        <v>9</v>
      </c>
      <c r="P170" s="268"/>
      <c r="Q170" s="269">
        <v>9</v>
      </c>
      <c r="R170" s="268"/>
      <c r="S170" s="268"/>
      <c r="T170" s="276" t="s">
        <v>638</v>
      </c>
      <c r="U170" s="269" t="s">
        <v>638</v>
      </c>
      <c r="V170" s="269">
        <v>8.4</v>
      </c>
      <c r="W170" s="268" t="s">
        <v>1076</v>
      </c>
      <c r="X170" s="268" t="s">
        <v>1076</v>
      </c>
      <c r="Y170" s="268" t="s">
        <v>1076</v>
      </c>
      <c r="Z170" s="268" t="s">
        <v>1076</v>
      </c>
      <c r="AA170" s="261">
        <v>8.4</v>
      </c>
      <c r="AB170" s="268"/>
      <c r="AD170" s="195">
        <v>145</v>
      </c>
    </row>
    <row r="171" spans="1:30" s="195" customFormat="1" ht="28.5">
      <c r="A171" s="266">
        <f t="shared" si="28"/>
        <v>139</v>
      </c>
      <c r="B171" s="268" t="s">
        <v>574</v>
      </c>
      <c r="C171" s="269">
        <v>9</v>
      </c>
      <c r="D171" s="267" t="s">
        <v>394</v>
      </c>
      <c r="E171" s="267" t="s">
        <v>394</v>
      </c>
      <c r="F171" s="267" t="s">
        <v>394</v>
      </c>
      <c r="G171" s="267" t="s">
        <v>394</v>
      </c>
      <c r="H171" s="267" t="s">
        <v>394</v>
      </c>
      <c r="I171" s="267" t="s">
        <v>394</v>
      </c>
      <c r="J171" s="269" t="s">
        <v>395</v>
      </c>
      <c r="K171" s="269">
        <v>4.95</v>
      </c>
      <c r="L171" s="268" t="s">
        <v>638</v>
      </c>
      <c r="M171" s="268" t="s">
        <v>574</v>
      </c>
      <c r="N171" s="260" t="s">
        <v>893</v>
      </c>
      <c r="O171" s="261">
        <v>9</v>
      </c>
      <c r="P171" s="268"/>
      <c r="Q171" s="269">
        <v>9</v>
      </c>
      <c r="R171" s="268"/>
      <c r="S171" s="268"/>
      <c r="T171" s="276" t="s">
        <v>638</v>
      </c>
      <c r="U171" s="269" t="s">
        <v>638</v>
      </c>
      <c r="V171" s="269">
        <v>4.95</v>
      </c>
      <c r="W171" s="268" t="s">
        <v>1076</v>
      </c>
      <c r="X171" s="268" t="s">
        <v>1076</v>
      </c>
      <c r="Y171" s="268" t="s">
        <v>1076</v>
      </c>
      <c r="Z171" s="268" t="s">
        <v>1076</v>
      </c>
      <c r="AA171" s="261">
        <v>7.8</v>
      </c>
      <c r="AB171" s="268"/>
      <c r="AD171" s="195">
        <v>146</v>
      </c>
    </row>
    <row r="172" spans="1:30" s="195" customFormat="1" ht="28.5">
      <c r="A172" s="266">
        <f t="shared" si="28"/>
        <v>140</v>
      </c>
      <c r="B172" s="268" t="s">
        <v>575</v>
      </c>
      <c r="C172" s="269">
        <v>9</v>
      </c>
      <c r="D172" s="267" t="s">
        <v>394</v>
      </c>
      <c r="E172" s="267" t="s">
        <v>394</v>
      </c>
      <c r="F172" s="267" t="s">
        <v>394</v>
      </c>
      <c r="G172" s="267" t="s">
        <v>394</v>
      </c>
      <c r="H172" s="267" t="s">
        <v>394</v>
      </c>
      <c r="I172" s="267" t="s">
        <v>394</v>
      </c>
      <c r="J172" s="269" t="s">
        <v>395</v>
      </c>
      <c r="K172" s="269">
        <v>4.79</v>
      </c>
      <c r="L172" s="268" t="s">
        <v>638</v>
      </c>
      <c r="M172" s="268" t="s">
        <v>575</v>
      </c>
      <c r="N172" s="260" t="s">
        <v>893</v>
      </c>
      <c r="O172" s="261">
        <v>9</v>
      </c>
      <c r="P172" s="268"/>
      <c r="Q172" s="269">
        <v>9</v>
      </c>
      <c r="R172" s="268"/>
      <c r="S172" s="268"/>
      <c r="T172" s="276" t="s">
        <v>638</v>
      </c>
      <c r="U172" s="269" t="s">
        <v>638</v>
      </c>
      <c r="V172" s="269">
        <v>4.79</v>
      </c>
      <c r="W172" s="268" t="s">
        <v>1076</v>
      </c>
      <c r="X172" s="268" t="s">
        <v>1076</v>
      </c>
      <c r="Y172" s="268" t="s">
        <v>1076</v>
      </c>
      <c r="Z172" s="268" t="s">
        <v>1076</v>
      </c>
      <c r="AA172" s="261">
        <v>7.9</v>
      </c>
      <c r="AB172" s="268"/>
      <c r="AD172" s="195">
        <v>147</v>
      </c>
    </row>
    <row r="173" spans="1:30" s="195" customFormat="1" ht="28.5">
      <c r="A173" s="266">
        <f t="shared" si="28"/>
        <v>141</v>
      </c>
      <c r="B173" s="268" t="s">
        <v>576</v>
      </c>
      <c r="C173" s="269">
        <v>9</v>
      </c>
      <c r="D173" s="267" t="s">
        <v>394</v>
      </c>
      <c r="E173" s="267" t="s">
        <v>394</v>
      </c>
      <c r="F173" s="267" t="s">
        <v>394</v>
      </c>
      <c r="G173" s="267" t="s">
        <v>394</v>
      </c>
      <c r="H173" s="267" t="s">
        <v>394</v>
      </c>
      <c r="I173" s="267" t="s">
        <v>394</v>
      </c>
      <c r="J173" s="269" t="s">
        <v>395</v>
      </c>
      <c r="K173" s="269">
        <v>4.81</v>
      </c>
      <c r="L173" s="268" t="s">
        <v>638</v>
      </c>
      <c r="M173" s="268" t="s">
        <v>576</v>
      </c>
      <c r="N173" s="260" t="s">
        <v>893</v>
      </c>
      <c r="O173" s="261">
        <v>9</v>
      </c>
      <c r="P173" s="268"/>
      <c r="Q173" s="269">
        <v>9</v>
      </c>
      <c r="R173" s="268"/>
      <c r="S173" s="268"/>
      <c r="T173" s="276" t="s">
        <v>638</v>
      </c>
      <c r="U173" s="269" t="s">
        <v>638</v>
      </c>
      <c r="V173" s="269">
        <v>4.81</v>
      </c>
      <c r="W173" s="268" t="s">
        <v>1076</v>
      </c>
      <c r="X173" s="268" t="s">
        <v>1076</v>
      </c>
      <c r="Y173" s="268" t="s">
        <v>1076</v>
      </c>
      <c r="Z173" s="268" t="s">
        <v>1076</v>
      </c>
      <c r="AA173" s="261">
        <v>8.1</v>
      </c>
      <c r="AB173" s="268"/>
      <c r="AD173" s="195">
        <v>148</v>
      </c>
    </row>
    <row r="174" spans="1:30" s="195" customFormat="1" ht="24.75" customHeight="1">
      <c r="A174" s="266">
        <f t="shared" si="28"/>
        <v>142</v>
      </c>
      <c r="B174" s="268" t="s">
        <v>577</v>
      </c>
      <c r="C174" s="269">
        <v>9</v>
      </c>
      <c r="D174" s="267" t="s">
        <v>394</v>
      </c>
      <c r="E174" s="267" t="s">
        <v>394</v>
      </c>
      <c r="F174" s="267" t="s">
        <v>394</v>
      </c>
      <c r="G174" s="267" t="s">
        <v>394</v>
      </c>
      <c r="H174" s="267" t="s">
        <v>394</v>
      </c>
      <c r="I174" s="267" t="s">
        <v>394</v>
      </c>
      <c r="J174" s="269" t="s">
        <v>395</v>
      </c>
      <c r="K174" s="269">
        <v>8.11</v>
      </c>
      <c r="L174" s="268" t="s">
        <v>638</v>
      </c>
      <c r="M174" s="268" t="s">
        <v>577</v>
      </c>
      <c r="N174" s="260" t="s">
        <v>893</v>
      </c>
      <c r="O174" s="261">
        <v>9</v>
      </c>
      <c r="P174" s="268"/>
      <c r="Q174" s="269">
        <v>9</v>
      </c>
      <c r="R174" s="268"/>
      <c r="S174" s="268"/>
      <c r="T174" s="276" t="s">
        <v>638</v>
      </c>
      <c r="U174" s="269" t="s">
        <v>638</v>
      </c>
      <c r="V174" s="269">
        <v>8.11</v>
      </c>
      <c r="W174" s="268" t="s">
        <v>1076</v>
      </c>
      <c r="X174" s="268" t="s">
        <v>1076</v>
      </c>
      <c r="Y174" s="268" t="s">
        <v>1076</v>
      </c>
      <c r="Z174" s="268" t="s">
        <v>1076</v>
      </c>
      <c r="AA174" s="261">
        <v>8.11</v>
      </c>
      <c r="AB174" s="268"/>
      <c r="AD174" s="195">
        <v>149</v>
      </c>
    </row>
    <row r="175" spans="1:30" s="195" customFormat="1" ht="22.5" customHeight="1">
      <c r="A175" s="266">
        <f t="shared" si="28"/>
        <v>143</v>
      </c>
      <c r="B175" s="268" t="s">
        <v>578</v>
      </c>
      <c r="C175" s="269">
        <v>9</v>
      </c>
      <c r="D175" s="267" t="s">
        <v>394</v>
      </c>
      <c r="E175" s="267" t="s">
        <v>394</v>
      </c>
      <c r="F175" s="267" t="s">
        <v>394</v>
      </c>
      <c r="G175" s="267" t="s">
        <v>394</v>
      </c>
      <c r="H175" s="267" t="s">
        <v>394</v>
      </c>
      <c r="I175" s="267" t="s">
        <v>394</v>
      </c>
      <c r="J175" s="269" t="s">
        <v>395</v>
      </c>
      <c r="K175" s="269">
        <v>8.38</v>
      </c>
      <c r="L175" s="268" t="s">
        <v>638</v>
      </c>
      <c r="M175" s="268" t="s">
        <v>578</v>
      </c>
      <c r="N175" s="260" t="s">
        <v>893</v>
      </c>
      <c r="O175" s="261">
        <v>9</v>
      </c>
      <c r="P175" s="268"/>
      <c r="Q175" s="269">
        <v>9</v>
      </c>
      <c r="R175" s="268"/>
      <c r="S175" s="268"/>
      <c r="T175" s="276" t="s">
        <v>638</v>
      </c>
      <c r="U175" s="269" t="s">
        <v>638</v>
      </c>
      <c r="V175" s="269">
        <v>8.38</v>
      </c>
      <c r="W175" s="268" t="s">
        <v>1076</v>
      </c>
      <c r="X175" s="268" t="s">
        <v>1076</v>
      </c>
      <c r="Y175" s="268" t="s">
        <v>1076</v>
      </c>
      <c r="Z175" s="268" t="s">
        <v>1076</v>
      </c>
      <c r="AA175" s="261">
        <v>8.38</v>
      </c>
      <c r="AB175" s="268"/>
      <c r="AD175" s="195">
        <v>150</v>
      </c>
    </row>
    <row r="176" spans="1:30" s="195" customFormat="1" ht="21.75" customHeight="1">
      <c r="A176" s="266">
        <f t="shared" si="28"/>
        <v>144</v>
      </c>
      <c r="B176" s="268" t="s">
        <v>579</v>
      </c>
      <c r="C176" s="269">
        <v>9</v>
      </c>
      <c r="D176" s="267" t="s">
        <v>394</v>
      </c>
      <c r="E176" s="267" t="s">
        <v>394</v>
      </c>
      <c r="F176" s="267" t="s">
        <v>394</v>
      </c>
      <c r="G176" s="267" t="s">
        <v>394</v>
      </c>
      <c r="H176" s="267" t="s">
        <v>394</v>
      </c>
      <c r="I176" s="267" t="s">
        <v>394</v>
      </c>
      <c r="J176" s="269" t="s">
        <v>395</v>
      </c>
      <c r="K176" s="269">
        <v>4.16</v>
      </c>
      <c r="L176" s="268" t="s">
        <v>638</v>
      </c>
      <c r="M176" s="268" t="s">
        <v>579</v>
      </c>
      <c r="N176" s="260" t="s">
        <v>893</v>
      </c>
      <c r="O176" s="261">
        <v>9</v>
      </c>
      <c r="P176" s="268"/>
      <c r="Q176" s="269">
        <v>9</v>
      </c>
      <c r="R176" s="268"/>
      <c r="S176" s="268"/>
      <c r="T176" s="276" t="s">
        <v>638</v>
      </c>
      <c r="U176" s="269" t="s">
        <v>638</v>
      </c>
      <c r="V176" s="269">
        <v>4.16</v>
      </c>
      <c r="W176" s="268" t="s">
        <v>1076</v>
      </c>
      <c r="X176" s="268" t="s">
        <v>1076</v>
      </c>
      <c r="Y176" s="268" t="s">
        <v>1076</v>
      </c>
      <c r="Z176" s="268" t="s">
        <v>1076</v>
      </c>
      <c r="AA176" s="261">
        <v>7.95</v>
      </c>
      <c r="AB176" s="268"/>
      <c r="AD176" s="195">
        <v>151</v>
      </c>
    </row>
    <row r="177" spans="1:30" s="195" customFormat="1" ht="22.5" customHeight="1">
      <c r="A177" s="266">
        <f t="shared" si="28"/>
        <v>145</v>
      </c>
      <c r="B177" s="268" t="s">
        <v>580</v>
      </c>
      <c r="C177" s="269">
        <v>9</v>
      </c>
      <c r="D177" s="267" t="s">
        <v>394</v>
      </c>
      <c r="E177" s="267" t="s">
        <v>394</v>
      </c>
      <c r="F177" s="267" t="s">
        <v>394</v>
      </c>
      <c r="G177" s="267" t="s">
        <v>394</v>
      </c>
      <c r="H177" s="267" t="s">
        <v>394</v>
      </c>
      <c r="I177" s="267" t="s">
        <v>394</v>
      </c>
      <c r="J177" s="269" t="s">
        <v>395</v>
      </c>
      <c r="K177" s="269">
        <v>7.05</v>
      </c>
      <c r="L177" s="268" t="s">
        <v>638</v>
      </c>
      <c r="M177" s="268" t="s">
        <v>580</v>
      </c>
      <c r="N177" s="260" t="s">
        <v>893</v>
      </c>
      <c r="O177" s="261">
        <v>9</v>
      </c>
      <c r="P177" s="268"/>
      <c r="Q177" s="269">
        <v>9</v>
      </c>
      <c r="R177" s="268"/>
      <c r="S177" s="268"/>
      <c r="T177" s="276" t="s">
        <v>638</v>
      </c>
      <c r="U177" s="269" t="s">
        <v>638</v>
      </c>
      <c r="V177" s="269">
        <v>7.05</v>
      </c>
      <c r="W177" s="268" t="s">
        <v>1076</v>
      </c>
      <c r="X177" s="268" t="s">
        <v>1076</v>
      </c>
      <c r="Y177" s="268" t="s">
        <v>1076</v>
      </c>
      <c r="Z177" s="268" t="s">
        <v>1076</v>
      </c>
      <c r="AA177" s="261">
        <v>7.05</v>
      </c>
      <c r="AB177" s="268"/>
      <c r="AD177" s="195">
        <v>152</v>
      </c>
    </row>
    <row r="178" spans="1:30" s="195" customFormat="1" ht="24.75" customHeight="1">
      <c r="A178" s="266">
        <f t="shared" si="28"/>
        <v>146</v>
      </c>
      <c r="B178" s="268" t="s">
        <v>581</v>
      </c>
      <c r="C178" s="269">
        <v>9</v>
      </c>
      <c r="D178" s="267" t="s">
        <v>394</v>
      </c>
      <c r="E178" s="267" t="s">
        <v>394</v>
      </c>
      <c r="F178" s="267" t="s">
        <v>394</v>
      </c>
      <c r="G178" s="267" t="s">
        <v>394</v>
      </c>
      <c r="H178" s="267" t="s">
        <v>394</v>
      </c>
      <c r="I178" s="267" t="s">
        <v>394</v>
      </c>
      <c r="J178" s="269" t="s">
        <v>395</v>
      </c>
      <c r="K178" s="269">
        <v>6.7</v>
      </c>
      <c r="L178" s="268" t="s">
        <v>638</v>
      </c>
      <c r="M178" s="268" t="s">
        <v>581</v>
      </c>
      <c r="N178" s="260" t="s">
        <v>893</v>
      </c>
      <c r="O178" s="261">
        <v>9</v>
      </c>
      <c r="P178" s="268"/>
      <c r="Q178" s="269">
        <v>9</v>
      </c>
      <c r="R178" s="268"/>
      <c r="S178" s="268"/>
      <c r="T178" s="276" t="s">
        <v>638</v>
      </c>
      <c r="U178" s="269" t="s">
        <v>638</v>
      </c>
      <c r="V178" s="269">
        <v>6.7</v>
      </c>
      <c r="W178" s="268" t="s">
        <v>1076</v>
      </c>
      <c r="X178" s="268" t="s">
        <v>1076</v>
      </c>
      <c r="Y178" s="268" t="s">
        <v>1076</v>
      </c>
      <c r="Z178" s="268" t="s">
        <v>1076</v>
      </c>
      <c r="AA178" s="261">
        <v>7.53</v>
      </c>
      <c r="AB178" s="268"/>
      <c r="AD178" s="195">
        <v>153</v>
      </c>
    </row>
    <row r="179" spans="1:28" s="196" customFormat="1" ht="15">
      <c r="A179" s="259"/>
      <c r="B179" s="264" t="s">
        <v>411</v>
      </c>
      <c r="C179" s="274">
        <f>SUM(C167:C178)</f>
        <v>108</v>
      </c>
      <c r="D179" s="274"/>
      <c r="E179" s="274"/>
      <c r="F179" s="274"/>
      <c r="G179" s="274"/>
      <c r="H179" s="274"/>
      <c r="I179" s="274"/>
      <c r="J179" s="274"/>
      <c r="K179" s="274">
        <f>SUM(K167:K178)</f>
        <v>75.98</v>
      </c>
      <c r="L179" s="264"/>
      <c r="M179" s="264" t="s">
        <v>411</v>
      </c>
      <c r="N179" s="259"/>
      <c r="O179" s="265">
        <f>SUM(O167:O178)</f>
        <v>108</v>
      </c>
      <c r="P179" s="264"/>
      <c r="Q179" s="274">
        <f>SUM(Q167:Q178)</f>
        <v>108</v>
      </c>
      <c r="R179" s="264"/>
      <c r="S179" s="264"/>
      <c r="T179" s="264"/>
      <c r="U179" s="264"/>
      <c r="V179" s="274">
        <f aca="true" t="shared" si="29" ref="V179:AA179">SUM(V167:V178)</f>
        <v>75.98</v>
      </c>
      <c r="W179" s="274">
        <f t="shared" si="29"/>
        <v>0</v>
      </c>
      <c r="X179" s="274">
        <f t="shared" si="29"/>
        <v>0</v>
      </c>
      <c r="Y179" s="274">
        <f t="shared" si="29"/>
        <v>0</v>
      </c>
      <c r="Z179" s="274">
        <f t="shared" si="29"/>
        <v>0</v>
      </c>
      <c r="AA179" s="265">
        <f t="shared" si="29"/>
        <v>93.39999999999999</v>
      </c>
      <c r="AB179" s="264"/>
    </row>
    <row r="180" spans="1:28" s="196" customFormat="1" ht="15">
      <c r="A180" s="471" t="s">
        <v>582</v>
      </c>
      <c r="B180" s="472"/>
      <c r="C180" s="472"/>
      <c r="D180" s="472"/>
      <c r="E180" s="472"/>
      <c r="F180" s="472"/>
      <c r="G180" s="472"/>
      <c r="H180" s="472"/>
      <c r="I180" s="472"/>
      <c r="J180" s="472"/>
      <c r="K180" s="472"/>
      <c r="L180" s="472"/>
      <c r="M180" s="472"/>
      <c r="N180" s="472"/>
      <c r="O180" s="472"/>
      <c r="P180" s="472"/>
      <c r="Q180" s="472"/>
      <c r="R180" s="472"/>
      <c r="S180" s="472"/>
      <c r="T180" s="472"/>
      <c r="U180" s="472"/>
      <c r="V180" s="472"/>
      <c r="W180" s="472"/>
      <c r="X180" s="472"/>
      <c r="Y180" s="472"/>
      <c r="Z180" s="472"/>
      <c r="AA180" s="472"/>
      <c r="AB180" s="473"/>
    </row>
    <row r="181" spans="1:30" s="195" customFormat="1" ht="42" customHeight="1">
      <c r="A181" s="266">
        <f>A178+1</f>
        <v>147</v>
      </c>
      <c r="B181" s="268" t="s">
        <v>583</v>
      </c>
      <c r="C181" s="269">
        <v>9</v>
      </c>
      <c r="D181" s="267" t="s">
        <v>394</v>
      </c>
      <c r="E181" s="267" t="s">
        <v>394</v>
      </c>
      <c r="F181" s="267" t="s">
        <v>394</v>
      </c>
      <c r="G181" s="267" t="s">
        <v>394</v>
      </c>
      <c r="H181" s="267" t="s">
        <v>394</v>
      </c>
      <c r="I181" s="267" t="s">
        <v>394</v>
      </c>
      <c r="J181" s="269" t="s">
        <v>395</v>
      </c>
      <c r="K181" s="267">
        <v>3.07</v>
      </c>
      <c r="L181" s="268" t="s">
        <v>638</v>
      </c>
      <c r="M181" s="268" t="s">
        <v>583</v>
      </c>
      <c r="N181" s="260" t="s">
        <v>893</v>
      </c>
      <c r="O181" s="261">
        <v>9</v>
      </c>
      <c r="P181" s="268"/>
      <c r="Q181" s="269">
        <v>9</v>
      </c>
      <c r="R181" s="268" t="s">
        <v>1072</v>
      </c>
      <c r="S181" s="268"/>
      <c r="T181" s="276" t="s">
        <v>208</v>
      </c>
      <c r="U181" s="269" t="s">
        <v>208</v>
      </c>
      <c r="V181" s="269">
        <v>2.84</v>
      </c>
      <c r="W181" s="268">
        <v>0</v>
      </c>
      <c r="X181" s="267">
        <v>4.03</v>
      </c>
      <c r="Y181" s="268">
        <v>0</v>
      </c>
      <c r="Z181" s="267">
        <f aca="true" t="shared" si="30" ref="Z181:Z188">X181+Y181</f>
        <v>4.03</v>
      </c>
      <c r="AA181" s="261">
        <f aca="true" t="shared" si="31" ref="AA181:AA188">V181+Z181</f>
        <v>6.87</v>
      </c>
      <c r="AB181" s="268"/>
      <c r="AD181" s="195">
        <v>154</v>
      </c>
    </row>
    <row r="182" spans="1:30" s="195" customFormat="1" ht="42.75" customHeight="1">
      <c r="A182" s="266">
        <f aca="true" t="shared" si="32" ref="A182:A188">A181+1</f>
        <v>148</v>
      </c>
      <c r="B182" s="268" t="s">
        <v>584</v>
      </c>
      <c r="C182" s="269">
        <v>9</v>
      </c>
      <c r="D182" s="267" t="s">
        <v>394</v>
      </c>
      <c r="E182" s="267" t="s">
        <v>394</v>
      </c>
      <c r="F182" s="267" t="s">
        <v>394</v>
      </c>
      <c r="G182" s="267" t="s">
        <v>394</v>
      </c>
      <c r="H182" s="267" t="s">
        <v>394</v>
      </c>
      <c r="I182" s="267" t="s">
        <v>394</v>
      </c>
      <c r="J182" s="269" t="s">
        <v>395</v>
      </c>
      <c r="K182" s="267">
        <v>6.17</v>
      </c>
      <c r="L182" s="268" t="s">
        <v>638</v>
      </c>
      <c r="M182" s="268" t="s">
        <v>584</v>
      </c>
      <c r="N182" s="260" t="s">
        <v>893</v>
      </c>
      <c r="O182" s="261">
        <v>9</v>
      </c>
      <c r="P182" s="268"/>
      <c r="Q182" s="269">
        <v>9</v>
      </c>
      <c r="R182" s="268" t="s">
        <v>1072</v>
      </c>
      <c r="S182" s="268"/>
      <c r="T182" s="276" t="s">
        <v>208</v>
      </c>
      <c r="U182" s="269" t="s">
        <v>208</v>
      </c>
      <c r="V182" s="269">
        <v>5.71</v>
      </c>
      <c r="W182" s="268"/>
      <c r="X182" s="267">
        <v>1.67</v>
      </c>
      <c r="Y182" s="268"/>
      <c r="Z182" s="267">
        <f t="shared" si="30"/>
        <v>1.67</v>
      </c>
      <c r="AA182" s="261">
        <f t="shared" si="31"/>
        <v>7.38</v>
      </c>
      <c r="AB182" s="268"/>
      <c r="AD182" s="195">
        <v>155</v>
      </c>
    </row>
    <row r="183" spans="1:30" s="195" customFormat="1" ht="33" customHeight="1">
      <c r="A183" s="266">
        <f t="shared" si="32"/>
        <v>149</v>
      </c>
      <c r="B183" s="268" t="s">
        <v>585</v>
      </c>
      <c r="C183" s="269">
        <v>9</v>
      </c>
      <c r="D183" s="267" t="s">
        <v>394</v>
      </c>
      <c r="E183" s="267" t="s">
        <v>394</v>
      </c>
      <c r="F183" s="267" t="s">
        <v>394</v>
      </c>
      <c r="G183" s="267" t="s">
        <v>394</v>
      </c>
      <c r="H183" s="267" t="s">
        <v>394</v>
      </c>
      <c r="I183" s="267" t="s">
        <v>394</v>
      </c>
      <c r="J183" s="269" t="s">
        <v>395</v>
      </c>
      <c r="K183" s="267">
        <v>7.79</v>
      </c>
      <c r="L183" s="268" t="s">
        <v>638</v>
      </c>
      <c r="M183" s="268" t="s">
        <v>585</v>
      </c>
      <c r="N183" s="260" t="s">
        <v>893</v>
      </c>
      <c r="O183" s="261">
        <v>9</v>
      </c>
      <c r="P183" s="268"/>
      <c r="Q183" s="269">
        <v>9</v>
      </c>
      <c r="R183" s="268" t="s">
        <v>1073</v>
      </c>
      <c r="S183" s="268"/>
      <c r="T183" s="276" t="s">
        <v>208</v>
      </c>
      <c r="U183" s="269" t="s">
        <v>208</v>
      </c>
      <c r="V183" s="269">
        <v>7.79</v>
      </c>
      <c r="W183" s="268"/>
      <c r="X183" s="267">
        <v>0.3</v>
      </c>
      <c r="Y183" s="268"/>
      <c r="Z183" s="267">
        <f t="shared" si="30"/>
        <v>0.3</v>
      </c>
      <c r="AA183" s="261">
        <f t="shared" si="31"/>
        <v>8.09</v>
      </c>
      <c r="AB183" s="268"/>
      <c r="AD183" s="195">
        <v>156</v>
      </c>
    </row>
    <row r="184" spans="1:30" s="195" customFormat="1" ht="42" customHeight="1">
      <c r="A184" s="266">
        <f t="shared" si="32"/>
        <v>150</v>
      </c>
      <c r="B184" s="268" t="s">
        <v>586</v>
      </c>
      <c r="C184" s="269">
        <v>9</v>
      </c>
      <c r="D184" s="267" t="s">
        <v>394</v>
      </c>
      <c r="E184" s="267" t="s">
        <v>394</v>
      </c>
      <c r="F184" s="267" t="s">
        <v>394</v>
      </c>
      <c r="G184" s="267" t="s">
        <v>394</v>
      </c>
      <c r="H184" s="267" t="s">
        <v>394</v>
      </c>
      <c r="I184" s="269" t="s">
        <v>395</v>
      </c>
      <c r="J184" s="267" t="s">
        <v>394</v>
      </c>
      <c r="K184" s="267">
        <v>4.26</v>
      </c>
      <c r="L184" s="268" t="s">
        <v>808</v>
      </c>
      <c r="M184" s="268" t="s">
        <v>586</v>
      </c>
      <c r="N184" s="260" t="s">
        <v>893</v>
      </c>
      <c r="O184" s="261">
        <v>9</v>
      </c>
      <c r="P184" s="268"/>
      <c r="Q184" s="269">
        <v>9</v>
      </c>
      <c r="R184" s="268" t="s">
        <v>1072</v>
      </c>
      <c r="S184" s="268"/>
      <c r="T184" s="276" t="s">
        <v>208</v>
      </c>
      <c r="U184" s="269" t="s">
        <v>208</v>
      </c>
      <c r="V184" s="269">
        <v>3.94</v>
      </c>
      <c r="W184" s="268"/>
      <c r="X184" s="267">
        <v>2.26</v>
      </c>
      <c r="Y184" s="268"/>
      <c r="Z184" s="267">
        <f t="shared" si="30"/>
        <v>2.26</v>
      </c>
      <c r="AA184" s="261">
        <f t="shared" si="31"/>
        <v>6.199999999999999</v>
      </c>
      <c r="AB184" s="268"/>
      <c r="AD184" s="195">
        <v>157</v>
      </c>
    </row>
    <row r="185" spans="1:30" s="195" customFormat="1" ht="35.25" customHeight="1">
      <c r="A185" s="266">
        <f t="shared" si="32"/>
        <v>151</v>
      </c>
      <c r="B185" s="268" t="s">
        <v>587</v>
      </c>
      <c r="C185" s="269">
        <v>9</v>
      </c>
      <c r="D185" s="267" t="s">
        <v>394</v>
      </c>
      <c r="E185" s="267" t="s">
        <v>394</v>
      </c>
      <c r="F185" s="267" t="s">
        <v>394</v>
      </c>
      <c r="G185" s="267" t="s">
        <v>394</v>
      </c>
      <c r="H185" s="267" t="s">
        <v>394</v>
      </c>
      <c r="I185" s="267" t="s">
        <v>394</v>
      </c>
      <c r="J185" s="269" t="s">
        <v>395</v>
      </c>
      <c r="K185" s="267">
        <v>5.63</v>
      </c>
      <c r="L185" s="268" t="s">
        <v>638</v>
      </c>
      <c r="M185" s="268" t="s">
        <v>587</v>
      </c>
      <c r="N185" s="260" t="s">
        <v>893</v>
      </c>
      <c r="O185" s="261">
        <v>9</v>
      </c>
      <c r="P185" s="268"/>
      <c r="Q185" s="269">
        <v>9</v>
      </c>
      <c r="R185" s="268" t="s">
        <v>1072</v>
      </c>
      <c r="S185" s="268"/>
      <c r="T185" s="276" t="s">
        <v>208</v>
      </c>
      <c r="U185" s="269" t="s">
        <v>208</v>
      </c>
      <c r="V185" s="269">
        <v>4.24</v>
      </c>
      <c r="W185" s="268"/>
      <c r="X185" s="267">
        <v>0.96</v>
      </c>
      <c r="Y185" s="268">
        <v>1.33</v>
      </c>
      <c r="Z185" s="267">
        <f t="shared" si="30"/>
        <v>2.29</v>
      </c>
      <c r="AA185" s="261">
        <f t="shared" si="31"/>
        <v>6.53</v>
      </c>
      <c r="AB185" s="268"/>
      <c r="AD185" s="195">
        <v>158</v>
      </c>
    </row>
    <row r="186" spans="1:30" s="195" customFormat="1" ht="35.25" customHeight="1">
      <c r="A186" s="266">
        <f t="shared" si="32"/>
        <v>152</v>
      </c>
      <c r="B186" s="268" t="s">
        <v>588</v>
      </c>
      <c r="C186" s="269">
        <v>9</v>
      </c>
      <c r="D186" s="267" t="s">
        <v>394</v>
      </c>
      <c r="E186" s="269"/>
      <c r="F186" s="267" t="s">
        <v>394</v>
      </c>
      <c r="G186" s="267" t="s">
        <v>394</v>
      </c>
      <c r="H186" s="267" t="s">
        <v>394</v>
      </c>
      <c r="I186" s="267" t="s">
        <v>394</v>
      </c>
      <c r="J186" s="269" t="s">
        <v>395</v>
      </c>
      <c r="K186" s="267">
        <v>5.14</v>
      </c>
      <c r="L186" s="268" t="s">
        <v>638</v>
      </c>
      <c r="M186" s="268" t="s">
        <v>588</v>
      </c>
      <c r="N186" s="260" t="s">
        <v>893</v>
      </c>
      <c r="O186" s="261">
        <v>9</v>
      </c>
      <c r="P186" s="268"/>
      <c r="Q186" s="269">
        <v>9</v>
      </c>
      <c r="R186" s="268" t="s">
        <v>1072</v>
      </c>
      <c r="S186" s="268"/>
      <c r="T186" s="276" t="s">
        <v>208</v>
      </c>
      <c r="U186" s="269" t="s">
        <v>208</v>
      </c>
      <c r="V186" s="269">
        <v>4.75</v>
      </c>
      <c r="W186" s="268"/>
      <c r="X186" s="267">
        <v>2.79</v>
      </c>
      <c r="Y186" s="268">
        <v>0</v>
      </c>
      <c r="Z186" s="267">
        <f t="shared" si="30"/>
        <v>2.79</v>
      </c>
      <c r="AA186" s="261">
        <f t="shared" si="31"/>
        <v>7.54</v>
      </c>
      <c r="AB186" s="268"/>
      <c r="AD186" s="195">
        <v>159</v>
      </c>
    </row>
    <row r="187" spans="1:30" s="195" customFormat="1" ht="36.75" customHeight="1">
      <c r="A187" s="266">
        <f t="shared" si="32"/>
        <v>153</v>
      </c>
      <c r="B187" s="268" t="s">
        <v>589</v>
      </c>
      <c r="C187" s="269">
        <v>9</v>
      </c>
      <c r="D187" s="267" t="s">
        <v>394</v>
      </c>
      <c r="E187" s="267" t="s">
        <v>394</v>
      </c>
      <c r="F187" s="267" t="s">
        <v>394</v>
      </c>
      <c r="G187" s="267" t="s">
        <v>394</v>
      </c>
      <c r="H187" s="267" t="s">
        <v>394</v>
      </c>
      <c r="I187" s="267" t="s">
        <v>394</v>
      </c>
      <c r="J187" s="269" t="s">
        <v>395</v>
      </c>
      <c r="K187" s="267">
        <v>7.47</v>
      </c>
      <c r="L187" s="268" t="s">
        <v>638</v>
      </c>
      <c r="M187" s="268" t="s">
        <v>589</v>
      </c>
      <c r="N187" s="260" t="s">
        <v>893</v>
      </c>
      <c r="O187" s="261">
        <v>9</v>
      </c>
      <c r="P187" s="268"/>
      <c r="Q187" s="269">
        <v>9</v>
      </c>
      <c r="R187" s="268" t="s">
        <v>1073</v>
      </c>
      <c r="S187" s="268"/>
      <c r="T187" s="276" t="s">
        <v>208</v>
      </c>
      <c r="U187" s="269" t="s">
        <v>208</v>
      </c>
      <c r="V187" s="269">
        <v>7.47</v>
      </c>
      <c r="W187" s="268"/>
      <c r="X187" s="267">
        <v>0.3</v>
      </c>
      <c r="Y187" s="268"/>
      <c r="Z187" s="267">
        <f t="shared" si="30"/>
        <v>0.3</v>
      </c>
      <c r="AA187" s="261">
        <f t="shared" si="31"/>
        <v>7.77</v>
      </c>
      <c r="AB187" s="268"/>
      <c r="AD187" s="195">
        <v>160</v>
      </c>
    </row>
    <row r="188" spans="1:30" s="195" customFormat="1" ht="29.25" customHeight="1">
      <c r="A188" s="266">
        <f t="shared" si="32"/>
        <v>154</v>
      </c>
      <c r="B188" s="268" t="s">
        <v>590</v>
      </c>
      <c r="C188" s="269">
        <v>9</v>
      </c>
      <c r="D188" s="267" t="s">
        <v>394</v>
      </c>
      <c r="E188" s="267" t="s">
        <v>394</v>
      </c>
      <c r="F188" s="267" t="s">
        <v>394</v>
      </c>
      <c r="G188" s="267" t="s">
        <v>394</v>
      </c>
      <c r="H188" s="267" t="s">
        <v>394</v>
      </c>
      <c r="I188" s="267" t="s">
        <v>394</v>
      </c>
      <c r="J188" s="269" t="s">
        <v>395</v>
      </c>
      <c r="K188" s="267">
        <v>6.36</v>
      </c>
      <c r="L188" s="268" t="s">
        <v>638</v>
      </c>
      <c r="M188" s="268" t="s">
        <v>590</v>
      </c>
      <c r="N188" s="260" t="s">
        <v>893</v>
      </c>
      <c r="O188" s="261">
        <v>9</v>
      </c>
      <c r="P188" s="268"/>
      <c r="Q188" s="269">
        <v>9</v>
      </c>
      <c r="R188" s="268" t="s">
        <v>1074</v>
      </c>
      <c r="S188" s="268"/>
      <c r="T188" s="276" t="s">
        <v>208</v>
      </c>
      <c r="U188" s="269" t="s">
        <v>208</v>
      </c>
      <c r="V188" s="269">
        <v>5.88</v>
      </c>
      <c r="W188" s="268"/>
      <c r="X188" s="267">
        <v>2</v>
      </c>
      <c r="Y188" s="268"/>
      <c r="Z188" s="267">
        <f t="shared" si="30"/>
        <v>2</v>
      </c>
      <c r="AA188" s="261">
        <f t="shared" si="31"/>
        <v>7.88</v>
      </c>
      <c r="AB188" s="268"/>
      <c r="AD188" s="195">
        <v>161</v>
      </c>
    </row>
    <row r="189" spans="1:28" s="196" customFormat="1" ht="15">
      <c r="A189" s="259"/>
      <c r="B189" s="264" t="s">
        <v>411</v>
      </c>
      <c r="C189" s="274">
        <f>SUM(C181:C188)</f>
        <v>72</v>
      </c>
      <c r="D189" s="274"/>
      <c r="E189" s="274"/>
      <c r="F189" s="274"/>
      <c r="G189" s="274"/>
      <c r="H189" s="274"/>
      <c r="I189" s="274"/>
      <c r="J189" s="274"/>
      <c r="K189" s="274">
        <f>SUM(K181:K188)</f>
        <v>45.88999999999999</v>
      </c>
      <c r="L189" s="264"/>
      <c r="M189" s="264" t="s">
        <v>411</v>
      </c>
      <c r="N189" s="259"/>
      <c r="O189" s="265">
        <f>SUM(O181:O188)</f>
        <v>72</v>
      </c>
      <c r="P189" s="264"/>
      <c r="Q189" s="274">
        <f>SUM(Q181:Q188)</f>
        <v>72</v>
      </c>
      <c r="R189" s="264"/>
      <c r="S189" s="264"/>
      <c r="T189" s="264"/>
      <c r="U189" s="264"/>
      <c r="V189" s="274">
        <f aca="true" t="shared" si="33" ref="V189:AA189">SUM(V181:V188)</f>
        <v>42.620000000000005</v>
      </c>
      <c r="W189" s="274">
        <f t="shared" si="33"/>
        <v>0</v>
      </c>
      <c r="X189" s="274">
        <f t="shared" si="33"/>
        <v>14.309999999999999</v>
      </c>
      <c r="Y189" s="274">
        <f t="shared" si="33"/>
        <v>1.33</v>
      </c>
      <c r="Z189" s="274">
        <f t="shared" si="33"/>
        <v>15.64</v>
      </c>
      <c r="AA189" s="265">
        <f t="shared" si="33"/>
        <v>58.26</v>
      </c>
      <c r="AB189" s="264"/>
    </row>
    <row r="190" spans="1:28" s="196" customFormat="1" ht="15">
      <c r="A190" s="471" t="s">
        <v>591</v>
      </c>
      <c r="B190" s="472"/>
      <c r="C190" s="472"/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3"/>
    </row>
    <row r="191" spans="1:30" s="195" customFormat="1" ht="57">
      <c r="A191" s="266">
        <f>A188+1</f>
        <v>155</v>
      </c>
      <c r="B191" s="268" t="s">
        <v>592</v>
      </c>
      <c r="C191" s="269">
        <v>9</v>
      </c>
      <c r="D191" s="267" t="s">
        <v>394</v>
      </c>
      <c r="E191" s="267" t="s">
        <v>394</v>
      </c>
      <c r="F191" s="267" t="s">
        <v>394</v>
      </c>
      <c r="G191" s="267" t="s">
        <v>394</v>
      </c>
      <c r="H191" s="267" t="s">
        <v>394</v>
      </c>
      <c r="I191" s="267" t="s">
        <v>394</v>
      </c>
      <c r="J191" s="269" t="s">
        <v>395</v>
      </c>
      <c r="K191" s="267">
        <v>4.87</v>
      </c>
      <c r="L191" s="268" t="s">
        <v>356</v>
      </c>
      <c r="M191" s="268" t="s">
        <v>592</v>
      </c>
      <c r="N191" s="266" t="s">
        <v>1117</v>
      </c>
      <c r="O191" s="261">
        <v>9</v>
      </c>
      <c r="P191" s="268"/>
      <c r="Q191" s="269">
        <v>9</v>
      </c>
      <c r="R191" s="210"/>
      <c r="S191" s="210"/>
      <c r="T191" s="278" t="s">
        <v>1063</v>
      </c>
      <c r="U191" s="210" t="s">
        <v>1063</v>
      </c>
      <c r="V191" s="269">
        <v>7.19</v>
      </c>
      <c r="W191" s="268" t="s">
        <v>1076</v>
      </c>
      <c r="X191" s="268" t="s">
        <v>1076</v>
      </c>
      <c r="Y191" s="268" t="s">
        <v>1076</v>
      </c>
      <c r="Z191" s="268" t="s">
        <v>1076</v>
      </c>
      <c r="AA191" s="261">
        <v>8.38</v>
      </c>
      <c r="AB191" s="268"/>
      <c r="AD191" s="195">
        <v>162</v>
      </c>
    </row>
    <row r="192" spans="1:30" s="195" customFormat="1" ht="37.5" customHeight="1">
      <c r="A192" s="266">
        <f aca="true" t="shared" si="34" ref="A192:A197">A191+1</f>
        <v>156</v>
      </c>
      <c r="B192" s="268" t="s">
        <v>593</v>
      </c>
      <c r="C192" s="269">
        <v>9</v>
      </c>
      <c r="D192" s="267" t="s">
        <v>394</v>
      </c>
      <c r="E192" s="267" t="s">
        <v>394</v>
      </c>
      <c r="F192" s="267" t="s">
        <v>394</v>
      </c>
      <c r="G192" s="267" t="s">
        <v>394</v>
      </c>
      <c r="H192" s="267" t="s">
        <v>394</v>
      </c>
      <c r="I192" s="267" t="s">
        <v>394</v>
      </c>
      <c r="J192" s="269" t="s">
        <v>395</v>
      </c>
      <c r="K192" s="267">
        <v>4.75</v>
      </c>
      <c r="L192" s="268" t="s">
        <v>356</v>
      </c>
      <c r="M192" s="268" t="s">
        <v>593</v>
      </c>
      <c r="N192" s="260" t="s">
        <v>893</v>
      </c>
      <c r="O192" s="261">
        <v>9</v>
      </c>
      <c r="P192" s="268"/>
      <c r="Q192" s="269">
        <v>9</v>
      </c>
      <c r="R192" s="210"/>
      <c r="S192" s="210"/>
      <c r="T192" s="278" t="s">
        <v>208</v>
      </c>
      <c r="U192" s="210" t="s">
        <v>208</v>
      </c>
      <c r="V192" s="269">
        <v>4.75</v>
      </c>
      <c r="W192" s="268" t="s">
        <v>1076</v>
      </c>
      <c r="X192" s="268" t="s">
        <v>1076</v>
      </c>
      <c r="Y192" s="268" t="s">
        <v>1076</v>
      </c>
      <c r="Z192" s="268" t="s">
        <v>1076</v>
      </c>
      <c r="AA192" s="261">
        <v>7.98</v>
      </c>
      <c r="AB192" s="268"/>
      <c r="AD192" s="195">
        <v>163</v>
      </c>
    </row>
    <row r="193" spans="1:30" s="195" customFormat="1" ht="36" customHeight="1">
      <c r="A193" s="266">
        <f t="shared" si="34"/>
        <v>157</v>
      </c>
      <c r="B193" s="268" t="s">
        <v>594</v>
      </c>
      <c r="C193" s="269">
        <v>9</v>
      </c>
      <c r="D193" s="267" t="s">
        <v>394</v>
      </c>
      <c r="E193" s="267" t="s">
        <v>394</v>
      </c>
      <c r="F193" s="267" t="s">
        <v>394</v>
      </c>
      <c r="G193" s="267" t="s">
        <v>394</v>
      </c>
      <c r="H193" s="267" t="s">
        <v>394</v>
      </c>
      <c r="I193" s="267" t="s">
        <v>394</v>
      </c>
      <c r="J193" s="269" t="s">
        <v>395</v>
      </c>
      <c r="K193" s="267">
        <v>4.42</v>
      </c>
      <c r="L193" s="268" t="s">
        <v>356</v>
      </c>
      <c r="M193" s="268" t="s">
        <v>594</v>
      </c>
      <c r="N193" s="260" t="s">
        <v>893</v>
      </c>
      <c r="O193" s="261">
        <v>9</v>
      </c>
      <c r="P193" s="268"/>
      <c r="Q193" s="269">
        <v>9</v>
      </c>
      <c r="R193" s="210"/>
      <c r="S193" s="210"/>
      <c r="T193" s="278" t="s">
        <v>325</v>
      </c>
      <c r="U193" s="210" t="s">
        <v>325</v>
      </c>
      <c r="V193" s="269">
        <v>4.42</v>
      </c>
      <c r="W193" s="268" t="s">
        <v>1076</v>
      </c>
      <c r="X193" s="268" t="s">
        <v>1076</v>
      </c>
      <c r="Y193" s="268" t="s">
        <v>1076</v>
      </c>
      <c r="Z193" s="268" t="s">
        <v>1076</v>
      </c>
      <c r="AA193" s="261">
        <v>7.36</v>
      </c>
      <c r="AB193" s="268"/>
      <c r="AD193" s="195">
        <v>164</v>
      </c>
    </row>
    <row r="194" spans="1:30" s="195" customFormat="1" ht="36.75" customHeight="1">
      <c r="A194" s="266">
        <f t="shared" si="34"/>
        <v>158</v>
      </c>
      <c r="B194" s="268" t="s">
        <v>595</v>
      </c>
      <c r="C194" s="269">
        <v>9</v>
      </c>
      <c r="D194" s="267" t="s">
        <v>394</v>
      </c>
      <c r="E194" s="267" t="s">
        <v>394</v>
      </c>
      <c r="F194" s="267" t="s">
        <v>394</v>
      </c>
      <c r="G194" s="267" t="s">
        <v>394</v>
      </c>
      <c r="H194" s="267" t="s">
        <v>394</v>
      </c>
      <c r="I194" s="267" t="s">
        <v>394</v>
      </c>
      <c r="J194" s="269" t="s">
        <v>395</v>
      </c>
      <c r="K194" s="267">
        <v>4.56</v>
      </c>
      <c r="L194" s="268" t="s">
        <v>356</v>
      </c>
      <c r="M194" s="268" t="s">
        <v>595</v>
      </c>
      <c r="N194" s="260" t="s">
        <v>893</v>
      </c>
      <c r="O194" s="261">
        <v>9</v>
      </c>
      <c r="P194" s="268"/>
      <c r="Q194" s="269">
        <v>9</v>
      </c>
      <c r="R194" s="210"/>
      <c r="S194" s="210"/>
      <c r="T194" s="278" t="s">
        <v>325</v>
      </c>
      <c r="U194" s="210" t="s">
        <v>325</v>
      </c>
      <c r="V194" s="269">
        <v>4.56</v>
      </c>
      <c r="W194" s="268" t="s">
        <v>1076</v>
      </c>
      <c r="X194" s="268" t="s">
        <v>1076</v>
      </c>
      <c r="Y194" s="268" t="s">
        <v>1076</v>
      </c>
      <c r="Z194" s="268" t="s">
        <v>1076</v>
      </c>
      <c r="AA194" s="261">
        <v>7.73</v>
      </c>
      <c r="AB194" s="268"/>
      <c r="AD194" s="195">
        <v>165</v>
      </c>
    </row>
    <row r="195" spans="1:30" s="195" customFormat="1" ht="34.5" customHeight="1">
      <c r="A195" s="266">
        <f t="shared" si="34"/>
        <v>159</v>
      </c>
      <c r="B195" s="268" t="s">
        <v>596</v>
      </c>
      <c r="C195" s="269">
        <v>9</v>
      </c>
      <c r="D195" s="267" t="s">
        <v>394</v>
      </c>
      <c r="E195" s="267" t="s">
        <v>394</v>
      </c>
      <c r="F195" s="267" t="s">
        <v>394</v>
      </c>
      <c r="G195" s="267" t="s">
        <v>394</v>
      </c>
      <c r="H195" s="267" t="s">
        <v>394</v>
      </c>
      <c r="I195" s="267" t="s">
        <v>394</v>
      </c>
      <c r="J195" s="269" t="s">
        <v>395</v>
      </c>
      <c r="K195" s="267">
        <v>6.44</v>
      </c>
      <c r="L195" s="268" t="s">
        <v>796</v>
      </c>
      <c r="M195" s="268" t="s">
        <v>596</v>
      </c>
      <c r="N195" s="260" t="s">
        <v>893</v>
      </c>
      <c r="O195" s="261">
        <v>9</v>
      </c>
      <c r="P195" s="268"/>
      <c r="Q195" s="269">
        <v>9</v>
      </c>
      <c r="R195" s="210"/>
      <c r="S195" s="210"/>
      <c r="T195" s="278" t="s">
        <v>325</v>
      </c>
      <c r="U195" s="210" t="s">
        <v>325</v>
      </c>
      <c r="V195" s="269">
        <v>7.26</v>
      </c>
      <c r="W195" s="268" t="s">
        <v>1076</v>
      </c>
      <c r="X195" s="268" t="s">
        <v>1076</v>
      </c>
      <c r="Y195" s="268" t="s">
        <v>1076</v>
      </c>
      <c r="Z195" s="268" t="s">
        <v>1076</v>
      </c>
      <c r="AA195" s="261">
        <v>8.41</v>
      </c>
      <c r="AB195" s="268"/>
      <c r="AD195" s="195">
        <v>166</v>
      </c>
    </row>
    <row r="196" spans="1:30" s="195" customFormat="1" ht="24" customHeight="1">
      <c r="A196" s="266">
        <f t="shared" si="34"/>
        <v>160</v>
      </c>
      <c r="B196" s="268" t="s">
        <v>597</v>
      </c>
      <c r="C196" s="269">
        <v>9</v>
      </c>
      <c r="D196" s="267" t="s">
        <v>394</v>
      </c>
      <c r="E196" s="267" t="s">
        <v>394</v>
      </c>
      <c r="F196" s="267" t="s">
        <v>394</v>
      </c>
      <c r="G196" s="267" t="s">
        <v>394</v>
      </c>
      <c r="H196" s="267" t="s">
        <v>394</v>
      </c>
      <c r="I196" s="267" t="s">
        <v>394</v>
      </c>
      <c r="J196" s="269" t="s">
        <v>395</v>
      </c>
      <c r="K196" s="267">
        <v>4.13</v>
      </c>
      <c r="L196" s="268" t="s">
        <v>797</v>
      </c>
      <c r="M196" s="268" t="s">
        <v>597</v>
      </c>
      <c r="N196" s="260" t="s">
        <v>893</v>
      </c>
      <c r="O196" s="261">
        <v>9</v>
      </c>
      <c r="P196" s="268"/>
      <c r="Q196" s="269">
        <v>9</v>
      </c>
      <c r="R196" s="210"/>
      <c r="S196" s="210"/>
      <c r="T196" s="278" t="s">
        <v>207</v>
      </c>
      <c r="U196" s="210" t="s">
        <v>207</v>
      </c>
      <c r="V196" s="269">
        <v>4.13</v>
      </c>
      <c r="W196" s="268" t="s">
        <v>1076</v>
      </c>
      <c r="X196" s="268" t="s">
        <v>1076</v>
      </c>
      <c r="Y196" s="268" t="s">
        <v>1076</v>
      </c>
      <c r="Z196" s="268" t="s">
        <v>1076</v>
      </c>
      <c r="AA196" s="261">
        <v>8.35</v>
      </c>
      <c r="AB196" s="268"/>
      <c r="AD196" s="195">
        <v>167</v>
      </c>
    </row>
    <row r="197" spans="1:30" s="195" customFormat="1" ht="37.5" customHeight="1">
      <c r="A197" s="266">
        <f t="shared" si="34"/>
        <v>161</v>
      </c>
      <c r="B197" s="268" t="s">
        <v>598</v>
      </c>
      <c r="C197" s="269">
        <v>9</v>
      </c>
      <c r="D197" s="267" t="s">
        <v>394</v>
      </c>
      <c r="E197" s="267" t="s">
        <v>394</v>
      </c>
      <c r="F197" s="267" t="s">
        <v>394</v>
      </c>
      <c r="G197" s="267" t="s">
        <v>394</v>
      </c>
      <c r="H197" s="267" t="s">
        <v>394</v>
      </c>
      <c r="I197" s="267" t="s">
        <v>394</v>
      </c>
      <c r="J197" s="269" t="s">
        <v>395</v>
      </c>
      <c r="K197" s="267">
        <v>4.61</v>
      </c>
      <c r="L197" s="268" t="s">
        <v>796</v>
      </c>
      <c r="M197" s="268" t="s">
        <v>598</v>
      </c>
      <c r="N197" s="260" t="s">
        <v>893</v>
      </c>
      <c r="O197" s="261">
        <v>9</v>
      </c>
      <c r="P197" s="268"/>
      <c r="Q197" s="269">
        <v>9</v>
      </c>
      <c r="R197" s="210"/>
      <c r="S197" s="210"/>
      <c r="T197" s="278" t="s">
        <v>208</v>
      </c>
      <c r="U197" s="210" t="s">
        <v>208</v>
      </c>
      <c r="V197" s="269">
        <v>4.61</v>
      </c>
      <c r="W197" s="268" t="s">
        <v>1076</v>
      </c>
      <c r="X197" s="268" t="s">
        <v>1076</v>
      </c>
      <c r="Y197" s="268" t="s">
        <v>1076</v>
      </c>
      <c r="Z197" s="268" t="s">
        <v>1076</v>
      </c>
      <c r="AA197" s="261">
        <v>7.63</v>
      </c>
      <c r="AB197" s="268"/>
      <c r="AD197" s="195">
        <v>168</v>
      </c>
    </row>
    <row r="198" spans="1:28" s="196" customFormat="1" ht="15">
      <c r="A198" s="259"/>
      <c r="B198" s="264" t="s">
        <v>411</v>
      </c>
      <c r="C198" s="274">
        <f>SUM(C191:C197)</f>
        <v>63</v>
      </c>
      <c r="D198" s="274"/>
      <c r="E198" s="274"/>
      <c r="F198" s="274"/>
      <c r="G198" s="274"/>
      <c r="H198" s="274"/>
      <c r="I198" s="274"/>
      <c r="J198" s="274"/>
      <c r="K198" s="274">
        <f>SUM(K191:K197)</f>
        <v>33.78</v>
      </c>
      <c r="L198" s="264"/>
      <c r="M198" s="264" t="s">
        <v>411</v>
      </c>
      <c r="N198" s="259"/>
      <c r="O198" s="265">
        <f>SUM(O191:O197)</f>
        <v>63</v>
      </c>
      <c r="P198" s="264"/>
      <c r="Q198" s="274">
        <f>SUM(Q191:Q197)</f>
        <v>63</v>
      </c>
      <c r="R198" s="264"/>
      <c r="S198" s="264"/>
      <c r="T198" s="264"/>
      <c r="U198" s="264"/>
      <c r="V198" s="274">
        <f aca="true" t="shared" si="35" ref="V198:AA198">SUM(V191:V197)</f>
        <v>36.92</v>
      </c>
      <c r="W198" s="274">
        <f t="shared" si="35"/>
        <v>0</v>
      </c>
      <c r="X198" s="274">
        <f t="shared" si="35"/>
        <v>0</v>
      </c>
      <c r="Y198" s="274">
        <f t="shared" si="35"/>
        <v>0</v>
      </c>
      <c r="Z198" s="274">
        <f t="shared" si="35"/>
        <v>0</v>
      </c>
      <c r="AA198" s="265">
        <f t="shared" si="35"/>
        <v>55.84</v>
      </c>
      <c r="AB198" s="264"/>
    </row>
    <row r="199" spans="1:28" s="196" customFormat="1" ht="15">
      <c r="A199" s="471" t="s">
        <v>599</v>
      </c>
      <c r="B199" s="472"/>
      <c r="C199" s="472"/>
      <c r="D199" s="472"/>
      <c r="E199" s="472"/>
      <c r="F199" s="472"/>
      <c r="G199" s="472"/>
      <c r="H199" s="472"/>
      <c r="I199" s="472"/>
      <c r="J199" s="472"/>
      <c r="K199" s="472"/>
      <c r="L199" s="472"/>
      <c r="M199" s="472"/>
      <c r="N199" s="472"/>
      <c r="O199" s="472"/>
      <c r="P199" s="472"/>
      <c r="Q199" s="472"/>
      <c r="R199" s="472"/>
      <c r="S199" s="472"/>
      <c r="T199" s="472"/>
      <c r="U199" s="472"/>
      <c r="V199" s="472"/>
      <c r="W199" s="472"/>
      <c r="X199" s="472"/>
      <c r="Y199" s="472"/>
      <c r="Z199" s="472"/>
      <c r="AA199" s="472"/>
      <c r="AB199" s="473"/>
    </row>
    <row r="200" spans="1:30" s="195" customFormat="1" ht="51" customHeight="1">
      <c r="A200" s="266">
        <f>A197+1</f>
        <v>162</v>
      </c>
      <c r="B200" s="268" t="s">
        <v>600</v>
      </c>
      <c r="C200" s="269">
        <v>9</v>
      </c>
      <c r="D200" s="267" t="s">
        <v>394</v>
      </c>
      <c r="E200" s="267" t="s">
        <v>394</v>
      </c>
      <c r="F200" s="267" t="s">
        <v>394</v>
      </c>
      <c r="G200" s="267" t="s">
        <v>394</v>
      </c>
      <c r="H200" s="267" t="s">
        <v>394</v>
      </c>
      <c r="I200" s="267" t="s">
        <v>394</v>
      </c>
      <c r="J200" s="269" t="s">
        <v>395</v>
      </c>
      <c r="K200" s="267">
        <v>5.96</v>
      </c>
      <c r="L200" s="268" t="s">
        <v>798</v>
      </c>
      <c r="M200" s="268" t="s">
        <v>600</v>
      </c>
      <c r="N200" s="266" t="s">
        <v>1116</v>
      </c>
      <c r="O200" s="261">
        <v>9</v>
      </c>
      <c r="P200" s="268" t="s">
        <v>902</v>
      </c>
      <c r="Q200" s="269">
        <v>9</v>
      </c>
      <c r="R200" s="268" t="s">
        <v>862</v>
      </c>
      <c r="S200" s="268"/>
      <c r="T200" s="279" t="s">
        <v>904</v>
      </c>
      <c r="U200" s="268" t="s">
        <v>904</v>
      </c>
      <c r="V200" s="269">
        <v>8.51</v>
      </c>
      <c r="W200" s="268" t="s">
        <v>1076</v>
      </c>
      <c r="X200" s="268" t="s">
        <v>1076</v>
      </c>
      <c r="Y200" s="268" t="s">
        <v>1076</v>
      </c>
      <c r="Z200" s="268" t="s">
        <v>1076</v>
      </c>
      <c r="AA200" s="261">
        <v>8.51</v>
      </c>
      <c r="AB200" s="268"/>
      <c r="AD200" s="195">
        <v>169</v>
      </c>
    </row>
    <row r="201" spans="1:30" s="195" customFormat="1" ht="33" customHeight="1">
      <c r="A201" s="266">
        <f aca="true" t="shared" si="36" ref="A201:A212">A200+1</f>
        <v>163</v>
      </c>
      <c r="B201" s="268" t="s">
        <v>601</v>
      </c>
      <c r="C201" s="269">
        <v>9</v>
      </c>
      <c r="D201" s="267" t="s">
        <v>394</v>
      </c>
      <c r="E201" s="267" t="s">
        <v>394</v>
      </c>
      <c r="F201" s="267" t="s">
        <v>394</v>
      </c>
      <c r="G201" s="267" t="s">
        <v>394</v>
      </c>
      <c r="H201" s="267" t="s">
        <v>394</v>
      </c>
      <c r="I201" s="269" t="s">
        <v>395</v>
      </c>
      <c r="J201" s="267" t="s">
        <v>394</v>
      </c>
      <c r="K201" s="267">
        <v>2.76</v>
      </c>
      <c r="L201" s="268" t="s">
        <v>681</v>
      </c>
      <c r="M201" s="268" t="s">
        <v>601</v>
      </c>
      <c r="N201" s="260" t="s">
        <v>893</v>
      </c>
      <c r="O201" s="261">
        <v>9</v>
      </c>
      <c r="P201" s="268" t="s">
        <v>905</v>
      </c>
      <c r="Q201" s="269">
        <v>9</v>
      </c>
      <c r="R201" s="268" t="s">
        <v>862</v>
      </c>
      <c r="S201" s="268" t="s">
        <v>863</v>
      </c>
      <c r="T201" s="279" t="s">
        <v>1090</v>
      </c>
      <c r="U201" s="268" t="s">
        <v>906</v>
      </c>
      <c r="V201" s="269">
        <v>2.76</v>
      </c>
      <c r="W201" s="268" t="s">
        <v>1076</v>
      </c>
      <c r="X201" s="268" t="s">
        <v>1076</v>
      </c>
      <c r="Y201" s="268" t="s">
        <v>1076</v>
      </c>
      <c r="Z201" s="268" t="s">
        <v>1076</v>
      </c>
      <c r="AA201" s="261">
        <v>4.38</v>
      </c>
      <c r="AB201" s="268"/>
      <c r="AD201" s="195">
        <v>170</v>
      </c>
    </row>
    <row r="202" spans="1:30" s="195" customFormat="1" ht="38.25" customHeight="1">
      <c r="A202" s="266">
        <f t="shared" si="36"/>
        <v>164</v>
      </c>
      <c r="B202" s="268" t="s">
        <v>602</v>
      </c>
      <c r="C202" s="269">
        <v>9</v>
      </c>
      <c r="D202" s="267" t="s">
        <v>394</v>
      </c>
      <c r="E202" s="267" t="s">
        <v>394</v>
      </c>
      <c r="F202" s="267" t="s">
        <v>394</v>
      </c>
      <c r="G202" s="267" t="s">
        <v>394</v>
      </c>
      <c r="H202" s="267" t="s">
        <v>394</v>
      </c>
      <c r="I202" s="267" t="s">
        <v>394</v>
      </c>
      <c r="J202" s="269" t="s">
        <v>395</v>
      </c>
      <c r="K202" s="267">
        <v>6.64</v>
      </c>
      <c r="L202" s="268" t="s">
        <v>208</v>
      </c>
      <c r="M202" s="268" t="s">
        <v>602</v>
      </c>
      <c r="N202" s="260" t="s">
        <v>893</v>
      </c>
      <c r="O202" s="261">
        <v>9</v>
      </c>
      <c r="P202" s="268" t="s">
        <v>907</v>
      </c>
      <c r="Q202" s="269">
        <v>9</v>
      </c>
      <c r="R202" s="268" t="s">
        <v>862</v>
      </c>
      <c r="S202" s="268" t="s">
        <v>903</v>
      </c>
      <c r="T202" s="279" t="s">
        <v>908</v>
      </c>
      <c r="U202" s="268" t="s">
        <v>908</v>
      </c>
      <c r="V202" s="269">
        <v>8.96</v>
      </c>
      <c r="W202" s="268" t="s">
        <v>1076</v>
      </c>
      <c r="X202" s="268" t="s">
        <v>1076</v>
      </c>
      <c r="Y202" s="268" t="s">
        <v>1076</v>
      </c>
      <c r="Z202" s="268" t="s">
        <v>1076</v>
      </c>
      <c r="AA202" s="261">
        <v>8.96</v>
      </c>
      <c r="AB202" s="268"/>
      <c r="AD202" s="195">
        <v>171</v>
      </c>
    </row>
    <row r="203" spans="1:30" s="195" customFormat="1" ht="39.75" customHeight="1">
      <c r="A203" s="266">
        <f t="shared" si="36"/>
        <v>165</v>
      </c>
      <c r="B203" s="268" t="s">
        <v>603</v>
      </c>
      <c r="C203" s="269">
        <v>9</v>
      </c>
      <c r="D203" s="267" t="s">
        <v>394</v>
      </c>
      <c r="E203" s="267" t="s">
        <v>394</v>
      </c>
      <c r="F203" s="267" t="s">
        <v>394</v>
      </c>
      <c r="G203" s="267" t="s">
        <v>394</v>
      </c>
      <c r="H203" s="267" t="s">
        <v>394</v>
      </c>
      <c r="I203" s="267" t="s">
        <v>394</v>
      </c>
      <c r="J203" s="269" t="s">
        <v>395</v>
      </c>
      <c r="K203" s="267">
        <v>6.89</v>
      </c>
      <c r="L203" s="268" t="s">
        <v>791</v>
      </c>
      <c r="M203" s="268" t="s">
        <v>603</v>
      </c>
      <c r="N203" s="260" t="s">
        <v>893</v>
      </c>
      <c r="O203" s="261">
        <v>9</v>
      </c>
      <c r="P203" s="268" t="s">
        <v>909</v>
      </c>
      <c r="Q203" s="269">
        <v>9</v>
      </c>
      <c r="R203" s="268" t="s">
        <v>910</v>
      </c>
      <c r="S203" s="268" t="s">
        <v>903</v>
      </c>
      <c r="T203" s="279" t="s">
        <v>1090</v>
      </c>
      <c r="U203" s="268" t="s">
        <v>1090</v>
      </c>
      <c r="V203" s="269">
        <v>8.97</v>
      </c>
      <c r="W203" s="268" t="s">
        <v>1076</v>
      </c>
      <c r="X203" s="268" t="s">
        <v>1076</v>
      </c>
      <c r="Y203" s="268" t="s">
        <v>1076</v>
      </c>
      <c r="Z203" s="268" t="s">
        <v>1076</v>
      </c>
      <c r="AA203" s="261">
        <v>8.97</v>
      </c>
      <c r="AB203" s="268"/>
      <c r="AD203" s="195">
        <v>172</v>
      </c>
    </row>
    <row r="204" spans="1:30" s="195" customFormat="1" ht="33.75" customHeight="1">
      <c r="A204" s="266">
        <f t="shared" si="36"/>
        <v>166</v>
      </c>
      <c r="B204" s="268" t="s">
        <v>604</v>
      </c>
      <c r="C204" s="269">
        <v>9</v>
      </c>
      <c r="D204" s="269"/>
      <c r="E204" s="267" t="s">
        <v>394</v>
      </c>
      <c r="F204" s="267" t="s">
        <v>394</v>
      </c>
      <c r="G204" s="267" t="s">
        <v>394</v>
      </c>
      <c r="H204" s="267" t="s">
        <v>394</v>
      </c>
      <c r="I204" s="267" t="s">
        <v>394</v>
      </c>
      <c r="J204" s="269" t="s">
        <v>395</v>
      </c>
      <c r="K204" s="267">
        <v>2.97</v>
      </c>
      <c r="L204" s="268" t="s">
        <v>791</v>
      </c>
      <c r="M204" s="268" t="s">
        <v>604</v>
      </c>
      <c r="N204" s="260" t="s">
        <v>893</v>
      </c>
      <c r="O204" s="261">
        <v>9</v>
      </c>
      <c r="P204" s="268" t="s">
        <v>911</v>
      </c>
      <c r="Q204" s="269">
        <v>9</v>
      </c>
      <c r="R204" s="268" t="s">
        <v>870</v>
      </c>
      <c r="S204" s="268"/>
      <c r="T204" s="279" t="s">
        <v>1090</v>
      </c>
      <c r="U204" s="268" t="s">
        <v>1090</v>
      </c>
      <c r="V204" s="269">
        <v>8.97</v>
      </c>
      <c r="W204" s="268" t="s">
        <v>1076</v>
      </c>
      <c r="X204" s="268" t="s">
        <v>1076</v>
      </c>
      <c r="Y204" s="268" t="s">
        <v>1076</v>
      </c>
      <c r="Z204" s="268" t="s">
        <v>1076</v>
      </c>
      <c r="AA204" s="261">
        <v>8.97</v>
      </c>
      <c r="AB204" s="268"/>
      <c r="AD204" s="195">
        <v>173</v>
      </c>
    </row>
    <row r="205" spans="1:30" s="195" customFormat="1" ht="40.5" customHeight="1">
      <c r="A205" s="266">
        <f t="shared" si="36"/>
        <v>167</v>
      </c>
      <c r="B205" s="268" t="s">
        <v>605</v>
      </c>
      <c r="C205" s="269">
        <v>9</v>
      </c>
      <c r="D205" s="267" t="s">
        <v>394</v>
      </c>
      <c r="E205" s="267" t="s">
        <v>394</v>
      </c>
      <c r="F205" s="267" t="s">
        <v>394</v>
      </c>
      <c r="G205" s="267" t="s">
        <v>394</v>
      </c>
      <c r="H205" s="267" t="s">
        <v>394</v>
      </c>
      <c r="I205" s="267" t="s">
        <v>394</v>
      </c>
      <c r="J205" s="269" t="s">
        <v>395</v>
      </c>
      <c r="K205" s="267">
        <v>8.31</v>
      </c>
      <c r="L205" s="268" t="s">
        <v>799</v>
      </c>
      <c r="M205" s="268" t="s">
        <v>605</v>
      </c>
      <c r="N205" s="260" t="s">
        <v>893</v>
      </c>
      <c r="O205" s="261">
        <v>9</v>
      </c>
      <c r="P205" s="268" t="s">
        <v>912</v>
      </c>
      <c r="Q205" s="269">
        <v>9</v>
      </c>
      <c r="R205" s="268" t="s">
        <v>870</v>
      </c>
      <c r="S205" s="268"/>
      <c r="T205" s="279" t="s">
        <v>1118</v>
      </c>
      <c r="U205" s="268" t="s">
        <v>913</v>
      </c>
      <c r="V205" s="269">
        <v>8.89</v>
      </c>
      <c r="W205" s="268" t="s">
        <v>1076</v>
      </c>
      <c r="X205" s="268" t="s">
        <v>1076</v>
      </c>
      <c r="Y205" s="268" t="s">
        <v>1076</v>
      </c>
      <c r="Z205" s="268" t="s">
        <v>1076</v>
      </c>
      <c r="AA205" s="261">
        <v>8.89</v>
      </c>
      <c r="AB205" s="268"/>
      <c r="AD205" s="195">
        <v>174</v>
      </c>
    </row>
    <row r="206" spans="1:30" s="195" customFormat="1" ht="39.75" customHeight="1">
      <c r="A206" s="266">
        <f t="shared" si="36"/>
        <v>168</v>
      </c>
      <c r="B206" s="268" t="s">
        <v>607</v>
      </c>
      <c r="C206" s="269">
        <v>9</v>
      </c>
      <c r="D206" s="267" t="s">
        <v>394</v>
      </c>
      <c r="E206" s="267" t="s">
        <v>394</v>
      </c>
      <c r="F206" s="267" t="s">
        <v>394</v>
      </c>
      <c r="G206" s="267" t="s">
        <v>394</v>
      </c>
      <c r="H206" s="267" t="s">
        <v>394</v>
      </c>
      <c r="I206" s="267" t="s">
        <v>394</v>
      </c>
      <c r="J206" s="269" t="s">
        <v>395</v>
      </c>
      <c r="K206" s="267">
        <v>5.12</v>
      </c>
      <c r="L206" s="268" t="s">
        <v>800</v>
      </c>
      <c r="M206" s="268" t="s">
        <v>607</v>
      </c>
      <c r="N206" s="260" t="s">
        <v>893</v>
      </c>
      <c r="O206" s="261">
        <v>9</v>
      </c>
      <c r="P206" s="268" t="s">
        <v>914</v>
      </c>
      <c r="Q206" s="269">
        <v>9</v>
      </c>
      <c r="R206" s="268" t="s">
        <v>915</v>
      </c>
      <c r="S206" s="268"/>
      <c r="T206" s="279" t="s">
        <v>1115</v>
      </c>
      <c r="U206" s="268" t="s">
        <v>916</v>
      </c>
      <c r="V206" s="269">
        <v>8.97</v>
      </c>
      <c r="W206" s="268" t="s">
        <v>1076</v>
      </c>
      <c r="X206" s="268" t="s">
        <v>1076</v>
      </c>
      <c r="Y206" s="268" t="s">
        <v>1076</v>
      </c>
      <c r="Z206" s="268" t="s">
        <v>1076</v>
      </c>
      <c r="AA206" s="261">
        <v>8.97</v>
      </c>
      <c r="AB206" s="268"/>
      <c r="AD206" s="195">
        <v>175</v>
      </c>
    </row>
    <row r="207" spans="1:30" s="195" customFormat="1" ht="33" customHeight="1">
      <c r="A207" s="266">
        <f t="shared" si="36"/>
        <v>169</v>
      </c>
      <c r="B207" s="268" t="s">
        <v>608</v>
      </c>
      <c r="C207" s="269">
        <v>9</v>
      </c>
      <c r="D207" s="269"/>
      <c r="E207" s="267" t="s">
        <v>394</v>
      </c>
      <c r="F207" s="267" t="s">
        <v>394</v>
      </c>
      <c r="G207" s="267" t="s">
        <v>394</v>
      </c>
      <c r="H207" s="267" t="s">
        <v>394</v>
      </c>
      <c r="I207" s="267" t="s">
        <v>394</v>
      </c>
      <c r="J207" s="269" t="s">
        <v>395</v>
      </c>
      <c r="K207" s="267">
        <v>5.91</v>
      </c>
      <c r="L207" s="268" t="s">
        <v>791</v>
      </c>
      <c r="M207" s="268" t="s">
        <v>608</v>
      </c>
      <c r="N207" s="260" t="s">
        <v>893</v>
      </c>
      <c r="O207" s="261">
        <v>9</v>
      </c>
      <c r="P207" s="268" t="s">
        <v>917</v>
      </c>
      <c r="Q207" s="269">
        <v>9</v>
      </c>
      <c r="R207" s="268" t="s">
        <v>918</v>
      </c>
      <c r="S207" s="268"/>
      <c r="T207" s="279" t="s">
        <v>370</v>
      </c>
      <c r="U207" s="268" t="s">
        <v>1090</v>
      </c>
      <c r="V207" s="269">
        <v>6.13</v>
      </c>
      <c r="W207" s="268" t="s">
        <v>1076</v>
      </c>
      <c r="X207" s="268" t="s">
        <v>1076</v>
      </c>
      <c r="Y207" s="268" t="s">
        <v>1076</v>
      </c>
      <c r="Z207" s="268" t="s">
        <v>1076</v>
      </c>
      <c r="AA207" s="261">
        <v>8.66</v>
      </c>
      <c r="AB207" s="268"/>
      <c r="AD207" s="195">
        <v>176</v>
      </c>
    </row>
    <row r="208" spans="1:30" s="195" customFormat="1" ht="34.5" customHeight="1">
      <c r="A208" s="266">
        <f t="shared" si="36"/>
        <v>170</v>
      </c>
      <c r="B208" s="268" t="s">
        <v>609</v>
      </c>
      <c r="C208" s="269">
        <v>9</v>
      </c>
      <c r="D208" s="267" t="s">
        <v>394</v>
      </c>
      <c r="E208" s="267" t="s">
        <v>394</v>
      </c>
      <c r="F208" s="267" t="s">
        <v>394</v>
      </c>
      <c r="G208" s="267" t="s">
        <v>394</v>
      </c>
      <c r="H208" s="267" t="s">
        <v>394</v>
      </c>
      <c r="I208" s="267" t="s">
        <v>394</v>
      </c>
      <c r="J208" s="269" t="s">
        <v>395</v>
      </c>
      <c r="K208" s="267">
        <v>7.65</v>
      </c>
      <c r="L208" s="268" t="s">
        <v>791</v>
      </c>
      <c r="M208" s="268" t="s">
        <v>609</v>
      </c>
      <c r="N208" s="260" t="s">
        <v>893</v>
      </c>
      <c r="O208" s="261">
        <v>9</v>
      </c>
      <c r="P208" s="268" t="s">
        <v>919</v>
      </c>
      <c r="Q208" s="269">
        <v>9</v>
      </c>
      <c r="R208" s="268" t="s">
        <v>920</v>
      </c>
      <c r="S208" s="268"/>
      <c r="T208" s="279" t="s">
        <v>1090</v>
      </c>
      <c r="U208" s="268" t="s">
        <v>1090</v>
      </c>
      <c r="V208" s="269">
        <v>8.98</v>
      </c>
      <c r="W208" s="268" t="s">
        <v>1076</v>
      </c>
      <c r="X208" s="268" t="s">
        <v>1076</v>
      </c>
      <c r="Y208" s="268" t="s">
        <v>1076</v>
      </c>
      <c r="Z208" s="268" t="s">
        <v>1076</v>
      </c>
      <c r="AA208" s="261">
        <v>8.98</v>
      </c>
      <c r="AB208" s="268"/>
      <c r="AD208" s="195">
        <v>177</v>
      </c>
    </row>
    <row r="209" spans="1:30" s="195" customFormat="1" ht="39" customHeight="1">
      <c r="A209" s="266">
        <f t="shared" si="36"/>
        <v>171</v>
      </c>
      <c r="B209" s="268" t="s">
        <v>610</v>
      </c>
      <c r="C209" s="269">
        <v>9</v>
      </c>
      <c r="D209" s="267" t="s">
        <v>394</v>
      </c>
      <c r="E209" s="267" t="s">
        <v>394</v>
      </c>
      <c r="F209" s="267" t="s">
        <v>394</v>
      </c>
      <c r="G209" s="267" t="s">
        <v>394</v>
      </c>
      <c r="H209" s="267" t="s">
        <v>394</v>
      </c>
      <c r="I209" s="267" t="s">
        <v>394</v>
      </c>
      <c r="J209" s="269" t="s">
        <v>395</v>
      </c>
      <c r="K209" s="267">
        <v>5.09</v>
      </c>
      <c r="L209" s="268" t="s">
        <v>791</v>
      </c>
      <c r="M209" s="268" t="s">
        <v>610</v>
      </c>
      <c r="N209" s="260" t="s">
        <v>893</v>
      </c>
      <c r="O209" s="261">
        <v>9</v>
      </c>
      <c r="P209" s="268" t="s">
        <v>921</v>
      </c>
      <c r="Q209" s="269">
        <v>9</v>
      </c>
      <c r="R209" s="268" t="s">
        <v>922</v>
      </c>
      <c r="S209" s="268" t="s">
        <v>903</v>
      </c>
      <c r="T209" s="279" t="s">
        <v>923</v>
      </c>
      <c r="U209" s="268" t="s">
        <v>923</v>
      </c>
      <c r="V209" s="269">
        <v>6.44</v>
      </c>
      <c r="W209" s="268"/>
      <c r="X209" s="268">
        <v>1.95</v>
      </c>
      <c r="Y209" s="268"/>
      <c r="Z209" s="269">
        <v>1.95</v>
      </c>
      <c r="AA209" s="261">
        <v>8.39</v>
      </c>
      <c r="AB209" s="268"/>
      <c r="AD209" s="195">
        <v>178</v>
      </c>
    </row>
    <row r="210" spans="1:30" s="195" customFormat="1" ht="39.75" customHeight="1">
      <c r="A210" s="266">
        <f t="shared" si="36"/>
        <v>172</v>
      </c>
      <c r="B210" s="268" t="s">
        <v>611</v>
      </c>
      <c r="C210" s="269">
        <v>9</v>
      </c>
      <c r="D210" s="267" t="s">
        <v>394</v>
      </c>
      <c r="E210" s="267" t="s">
        <v>394</v>
      </c>
      <c r="F210" s="267" t="s">
        <v>394</v>
      </c>
      <c r="G210" s="267" t="s">
        <v>394</v>
      </c>
      <c r="H210" s="267" t="s">
        <v>394</v>
      </c>
      <c r="I210" s="267" t="s">
        <v>394</v>
      </c>
      <c r="J210" s="269" t="s">
        <v>395</v>
      </c>
      <c r="K210" s="267">
        <v>8.14</v>
      </c>
      <c r="L210" s="268" t="s">
        <v>793</v>
      </c>
      <c r="M210" s="268" t="s">
        <v>611</v>
      </c>
      <c r="N210" s="260" t="s">
        <v>893</v>
      </c>
      <c r="O210" s="261">
        <v>9</v>
      </c>
      <c r="P210" s="268" t="s">
        <v>924</v>
      </c>
      <c r="Q210" s="269">
        <v>9</v>
      </c>
      <c r="R210" s="268" t="s">
        <v>870</v>
      </c>
      <c r="S210" s="268" t="s">
        <v>903</v>
      </c>
      <c r="T210" s="279" t="s">
        <v>925</v>
      </c>
      <c r="U210" s="268" t="s">
        <v>925</v>
      </c>
      <c r="V210" s="269">
        <v>8.71</v>
      </c>
      <c r="W210" s="268" t="s">
        <v>1076</v>
      </c>
      <c r="X210" s="268" t="s">
        <v>1076</v>
      </c>
      <c r="Y210" s="268" t="s">
        <v>1076</v>
      </c>
      <c r="Z210" s="268" t="s">
        <v>1076</v>
      </c>
      <c r="AA210" s="261">
        <v>8.71</v>
      </c>
      <c r="AB210" s="268"/>
      <c r="AD210" s="195">
        <v>179</v>
      </c>
    </row>
    <row r="211" spans="1:30" s="195" customFormat="1" ht="34.5" customHeight="1">
      <c r="A211" s="266">
        <f t="shared" si="36"/>
        <v>173</v>
      </c>
      <c r="B211" s="268" t="s">
        <v>612</v>
      </c>
      <c r="C211" s="269">
        <v>9</v>
      </c>
      <c r="D211" s="267" t="s">
        <v>394</v>
      </c>
      <c r="E211" s="267" t="s">
        <v>394</v>
      </c>
      <c r="F211" s="267" t="s">
        <v>394</v>
      </c>
      <c r="G211" s="269"/>
      <c r="H211" s="267" t="s">
        <v>394</v>
      </c>
      <c r="I211" s="269" t="s">
        <v>395</v>
      </c>
      <c r="J211" s="267" t="s">
        <v>394</v>
      </c>
      <c r="K211" s="267">
        <v>2.71</v>
      </c>
      <c r="L211" s="268" t="s">
        <v>801</v>
      </c>
      <c r="M211" s="268" t="s">
        <v>612</v>
      </c>
      <c r="N211" s="260" t="s">
        <v>893</v>
      </c>
      <c r="O211" s="261">
        <v>9</v>
      </c>
      <c r="P211" s="268" t="s">
        <v>926</v>
      </c>
      <c r="Q211" s="269">
        <v>9</v>
      </c>
      <c r="R211" s="268" t="s">
        <v>927</v>
      </c>
      <c r="S211" s="268" t="s">
        <v>863</v>
      </c>
      <c r="T211" s="279" t="s">
        <v>1090</v>
      </c>
      <c r="U211" s="268" t="s">
        <v>928</v>
      </c>
      <c r="V211" s="269">
        <v>2.71</v>
      </c>
      <c r="W211" s="268" t="s">
        <v>1076</v>
      </c>
      <c r="X211" s="268" t="s">
        <v>1076</v>
      </c>
      <c r="Y211" s="268" t="s">
        <v>1076</v>
      </c>
      <c r="Z211" s="268" t="s">
        <v>1076</v>
      </c>
      <c r="AA211" s="261">
        <v>7.12</v>
      </c>
      <c r="AB211" s="268"/>
      <c r="AD211" s="195">
        <v>180</v>
      </c>
    </row>
    <row r="212" spans="1:30" s="195" customFormat="1" ht="38.25" customHeight="1">
      <c r="A212" s="266">
        <f t="shared" si="36"/>
        <v>174</v>
      </c>
      <c r="B212" s="268" t="s">
        <v>613</v>
      </c>
      <c r="C212" s="269">
        <v>9</v>
      </c>
      <c r="D212" s="267" t="s">
        <v>394</v>
      </c>
      <c r="E212" s="267" t="s">
        <v>394</v>
      </c>
      <c r="F212" s="267" t="s">
        <v>394</v>
      </c>
      <c r="G212" s="267" t="s">
        <v>394</v>
      </c>
      <c r="H212" s="267" t="s">
        <v>394</v>
      </c>
      <c r="I212" s="267" t="s">
        <v>394</v>
      </c>
      <c r="J212" s="269" t="s">
        <v>395</v>
      </c>
      <c r="K212" s="267">
        <v>5.7</v>
      </c>
      <c r="L212" s="268" t="s">
        <v>208</v>
      </c>
      <c r="M212" s="268" t="s">
        <v>613</v>
      </c>
      <c r="N212" s="266"/>
      <c r="O212" s="261">
        <v>9</v>
      </c>
      <c r="P212" s="268" t="s">
        <v>929</v>
      </c>
      <c r="Q212" s="269">
        <v>9</v>
      </c>
      <c r="R212" s="268" t="s">
        <v>930</v>
      </c>
      <c r="S212" s="268" t="s">
        <v>903</v>
      </c>
      <c r="T212" s="277" t="s">
        <v>931</v>
      </c>
      <c r="U212" s="268" t="s">
        <v>931</v>
      </c>
      <c r="V212" s="269">
        <v>8.84</v>
      </c>
      <c r="W212" s="268" t="s">
        <v>1076</v>
      </c>
      <c r="X212" s="268" t="s">
        <v>1076</v>
      </c>
      <c r="Y212" s="268" t="s">
        <v>1076</v>
      </c>
      <c r="Z212" s="268" t="s">
        <v>1076</v>
      </c>
      <c r="AA212" s="261">
        <v>8.84</v>
      </c>
      <c r="AB212" s="268"/>
      <c r="AD212" s="195">
        <v>181</v>
      </c>
    </row>
    <row r="213" spans="1:28" s="196" customFormat="1" ht="15">
      <c r="A213" s="259"/>
      <c r="B213" s="264" t="s">
        <v>411</v>
      </c>
      <c r="C213" s="274">
        <f>SUM(C200:C212)</f>
        <v>117</v>
      </c>
      <c r="D213" s="274"/>
      <c r="E213" s="274"/>
      <c r="F213" s="274"/>
      <c r="G213" s="274"/>
      <c r="H213" s="274"/>
      <c r="I213" s="274"/>
      <c r="J213" s="274"/>
      <c r="K213" s="274">
        <f>SUM(K200:K212)</f>
        <v>73.85</v>
      </c>
      <c r="L213" s="264"/>
      <c r="M213" s="264" t="s">
        <v>411</v>
      </c>
      <c r="N213" s="259"/>
      <c r="O213" s="265">
        <f>SUM(O200:O212)</f>
        <v>117</v>
      </c>
      <c r="P213" s="264"/>
      <c r="Q213" s="274">
        <f>SUM(Q200:Q212)</f>
        <v>117</v>
      </c>
      <c r="R213" s="264"/>
      <c r="S213" s="264"/>
      <c r="T213" s="264"/>
      <c r="U213" s="264"/>
      <c r="V213" s="274">
        <f aca="true" t="shared" si="37" ref="V213:AA213">SUM(V200:V212)</f>
        <v>97.83999999999999</v>
      </c>
      <c r="W213" s="274">
        <f t="shared" si="37"/>
        <v>0</v>
      </c>
      <c r="X213" s="274">
        <f t="shared" si="37"/>
        <v>1.95</v>
      </c>
      <c r="Y213" s="274">
        <f t="shared" si="37"/>
        <v>0</v>
      </c>
      <c r="Z213" s="274">
        <f t="shared" si="37"/>
        <v>1.95</v>
      </c>
      <c r="AA213" s="265">
        <f t="shared" si="37"/>
        <v>108.35000000000002</v>
      </c>
      <c r="AB213" s="264"/>
    </row>
    <row r="214" spans="1:28" s="196" customFormat="1" ht="15">
      <c r="A214" s="471" t="s">
        <v>614</v>
      </c>
      <c r="B214" s="472"/>
      <c r="C214" s="472"/>
      <c r="D214" s="472"/>
      <c r="E214" s="472"/>
      <c r="F214" s="472"/>
      <c r="G214" s="472"/>
      <c r="H214" s="472"/>
      <c r="I214" s="472"/>
      <c r="J214" s="472"/>
      <c r="K214" s="472"/>
      <c r="L214" s="472"/>
      <c r="M214" s="472"/>
      <c r="N214" s="472"/>
      <c r="O214" s="472"/>
      <c r="P214" s="472"/>
      <c r="Q214" s="472"/>
      <c r="R214" s="472"/>
      <c r="S214" s="472"/>
      <c r="T214" s="472"/>
      <c r="U214" s="472"/>
      <c r="V214" s="472"/>
      <c r="W214" s="472"/>
      <c r="X214" s="472"/>
      <c r="Y214" s="472"/>
      <c r="Z214" s="472"/>
      <c r="AA214" s="472"/>
      <c r="AB214" s="473"/>
    </row>
    <row r="215" spans="1:30" s="195" customFormat="1" ht="57" customHeight="1">
      <c r="A215" s="266">
        <f>A212+1</f>
        <v>175</v>
      </c>
      <c r="B215" s="268" t="s">
        <v>615</v>
      </c>
      <c r="C215" s="269">
        <v>9</v>
      </c>
      <c r="D215" s="267" t="s">
        <v>394</v>
      </c>
      <c r="E215" s="267" t="s">
        <v>394</v>
      </c>
      <c r="F215" s="267" t="s">
        <v>394</v>
      </c>
      <c r="G215" s="267" t="s">
        <v>394</v>
      </c>
      <c r="H215" s="267" t="s">
        <v>394</v>
      </c>
      <c r="I215" s="267" t="s">
        <v>394</v>
      </c>
      <c r="J215" s="269" t="s">
        <v>395</v>
      </c>
      <c r="K215" s="267">
        <v>6.38</v>
      </c>
      <c r="L215" s="268" t="s">
        <v>790</v>
      </c>
      <c r="M215" s="268" t="s">
        <v>615</v>
      </c>
      <c r="N215" s="266" t="s">
        <v>1116</v>
      </c>
      <c r="O215" s="261">
        <v>9</v>
      </c>
      <c r="P215" s="268"/>
      <c r="Q215" s="269">
        <v>9</v>
      </c>
      <c r="R215" s="268"/>
      <c r="S215" s="268"/>
      <c r="T215" s="276" t="s">
        <v>790</v>
      </c>
      <c r="U215" s="269" t="s">
        <v>790</v>
      </c>
      <c r="V215" s="485">
        <v>62.1</v>
      </c>
      <c r="W215" s="478" t="s">
        <v>1076</v>
      </c>
      <c r="X215" s="478" t="s">
        <v>1076</v>
      </c>
      <c r="Y215" s="478" t="s">
        <v>1076</v>
      </c>
      <c r="Z215" s="478" t="s">
        <v>1076</v>
      </c>
      <c r="AA215" s="481">
        <v>73.69</v>
      </c>
      <c r="AB215" s="268"/>
      <c r="AD215" s="195">
        <v>182</v>
      </c>
    </row>
    <row r="216" spans="1:28" s="195" customFormat="1" ht="28.5">
      <c r="A216" s="266">
        <f aca="true" t="shared" si="38" ref="A216:A224">A215+1</f>
        <v>176</v>
      </c>
      <c r="B216" s="268" t="s">
        <v>616</v>
      </c>
      <c r="C216" s="269">
        <v>9</v>
      </c>
      <c r="D216" s="267" t="s">
        <v>394</v>
      </c>
      <c r="E216" s="269" t="s">
        <v>395</v>
      </c>
      <c r="F216" s="267" t="s">
        <v>394</v>
      </c>
      <c r="G216" s="267" t="s">
        <v>394</v>
      </c>
      <c r="H216" s="267" t="s">
        <v>394</v>
      </c>
      <c r="I216" s="267" t="s">
        <v>394</v>
      </c>
      <c r="J216" s="267" t="s">
        <v>394</v>
      </c>
      <c r="K216" s="267" t="s">
        <v>394</v>
      </c>
      <c r="L216" s="268" t="s">
        <v>761</v>
      </c>
      <c r="M216" s="268" t="s">
        <v>616</v>
      </c>
      <c r="N216" s="260" t="s">
        <v>893</v>
      </c>
      <c r="O216" s="261">
        <v>9</v>
      </c>
      <c r="P216" s="268"/>
      <c r="Q216" s="269">
        <v>9</v>
      </c>
      <c r="R216" s="268"/>
      <c r="S216" s="268"/>
      <c r="T216" s="268"/>
      <c r="U216" s="268"/>
      <c r="V216" s="486"/>
      <c r="W216" s="479"/>
      <c r="X216" s="479"/>
      <c r="Y216" s="479"/>
      <c r="Z216" s="479"/>
      <c r="AA216" s="482"/>
      <c r="AB216" s="269" t="s">
        <v>761</v>
      </c>
    </row>
    <row r="217" spans="1:30" s="195" customFormat="1" ht="30.75" customHeight="1">
      <c r="A217" s="266">
        <f t="shared" si="38"/>
        <v>177</v>
      </c>
      <c r="B217" s="268" t="s">
        <v>617</v>
      </c>
      <c r="C217" s="269">
        <v>9</v>
      </c>
      <c r="D217" s="267" t="s">
        <v>394</v>
      </c>
      <c r="E217" s="267" t="s">
        <v>394</v>
      </c>
      <c r="F217" s="267" t="s">
        <v>394</v>
      </c>
      <c r="G217" s="267" t="s">
        <v>394</v>
      </c>
      <c r="H217" s="267" t="s">
        <v>394</v>
      </c>
      <c r="I217" s="267" t="s">
        <v>394</v>
      </c>
      <c r="J217" s="269" t="s">
        <v>395</v>
      </c>
      <c r="K217" s="267">
        <v>5.42</v>
      </c>
      <c r="L217" s="268" t="s">
        <v>638</v>
      </c>
      <c r="M217" s="268" t="s">
        <v>617</v>
      </c>
      <c r="N217" s="260" t="s">
        <v>893</v>
      </c>
      <c r="O217" s="261">
        <v>9</v>
      </c>
      <c r="P217" s="268"/>
      <c r="Q217" s="269">
        <v>9</v>
      </c>
      <c r="R217" s="268"/>
      <c r="S217" s="268"/>
      <c r="T217" s="276" t="s">
        <v>208</v>
      </c>
      <c r="U217" s="269" t="s">
        <v>1105</v>
      </c>
      <c r="V217" s="486"/>
      <c r="W217" s="479"/>
      <c r="X217" s="479"/>
      <c r="Y217" s="479"/>
      <c r="Z217" s="479"/>
      <c r="AA217" s="482"/>
      <c r="AB217" s="268"/>
      <c r="AD217" s="195">
        <v>183</v>
      </c>
    </row>
    <row r="218" spans="1:30" s="195" customFormat="1" ht="30.75" customHeight="1">
      <c r="A218" s="266">
        <f t="shared" si="38"/>
        <v>178</v>
      </c>
      <c r="B218" s="268" t="s">
        <v>618</v>
      </c>
      <c r="C218" s="269">
        <v>9</v>
      </c>
      <c r="D218" s="267" t="s">
        <v>394</v>
      </c>
      <c r="E218" s="267" t="s">
        <v>394</v>
      </c>
      <c r="F218" s="267" t="s">
        <v>394</v>
      </c>
      <c r="G218" s="267" t="s">
        <v>394</v>
      </c>
      <c r="H218" s="267" t="s">
        <v>394</v>
      </c>
      <c r="I218" s="267" t="s">
        <v>394</v>
      </c>
      <c r="J218" s="269" t="s">
        <v>395</v>
      </c>
      <c r="K218" s="267">
        <v>6.3</v>
      </c>
      <c r="L218" s="268" t="s">
        <v>638</v>
      </c>
      <c r="M218" s="268" t="s">
        <v>618</v>
      </c>
      <c r="N218" s="260" t="s">
        <v>893</v>
      </c>
      <c r="O218" s="261">
        <v>9</v>
      </c>
      <c r="P218" s="268"/>
      <c r="Q218" s="269">
        <v>9</v>
      </c>
      <c r="R218" s="268"/>
      <c r="S218" s="268"/>
      <c r="T218" s="276" t="s">
        <v>208</v>
      </c>
      <c r="U218" s="269" t="s">
        <v>208</v>
      </c>
      <c r="V218" s="486"/>
      <c r="W218" s="479"/>
      <c r="X218" s="479"/>
      <c r="Y218" s="479"/>
      <c r="Z218" s="479"/>
      <c r="AA218" s="482"/>
      <c r="AB218" s="268"/>
      <c r="AD218" s="195">
        <v>184</v>
      </c>
    </row>
    <row r="219" spans="1:30" s="195" customFormat="1" ht="25.5" customHeight="1">
      <c r="A219" s="266">
        <f t="shared" si="38"/>
        <v>179</v>
      </c>
      <c r="B219" s="268" t="s">
        <v>619</v>
      </c>
      <c r="C219" s="269">
        <v>9</v>
      </c>
      <c r="D219" s="267" t="s">
        <v>394</v>
      </c>
      <c r="E219" s="267" t="s">
        <v>394</v>
      </c>
      <c r="F219" s="267" t="s">
        <v>394</v>
      </c>
      <c r="G219" s="267" t="s">
        <v>394</v>
      </c>
      <c r="H219" s="269" t="s">
        <v>395</v>
      </c>
      <c r="I219" s="267" t="s">
        <v>394</v>
      </c>
      <c r="J219" s="267" t="s">
        <v>394</v>
      </c>
      <c r="K219" s="267">
        <v>2.42</v>
      </c>
      <c r="L219" s="268" t="s">
        <v>728</v>
      </c>
      <c r="M219" s="268" t="s">
        <v>619</v>
      </c>
      <c r="N219" s="260" t="s">
        <v>893</v>
      </c>
      <c r="O219" s="261">
        <v>9</v>
      </c>
      <c r="P219" s="268"/>
      <c r="Q219" s="269">
        <v>9</v>
      </c>
      <c r="R219" s="268"/>
      <c r="S219" s="268"/>
      <c r="T219" s="276" t="s">
        <v>638</v>
      </c>
      <c r="U219" s="268"/>
      <c r="V219" s="486"/>
      <c r="W219" s="479"/>
      <c r="X219" s="479"/>
      <c r="Y219" s="479"/>
      <c r="Z219" s="479"/>
      <c r="AA219" s="482"/>
      <c r="AB219" s="268"/>
      <c r="AD219" s="195">
        <v>185</v>
      </c>
    </row>
    <row r="220" spans="1:30" s="195" customFormat="1" ht="25.5" customHeight="1">
      <c r="A220" s="266">
        <f t="shared" si="38"/>
        <v>180</v>
      </c>
      <c r="B220" s="268" t="s">
        <v>620</v>
      </c>
      <c r="C220" s="269">
        <v>9</v>
      </c>
      <c r="D220" s="267" t="s">
        <v>394</v>
      </c>
      <c r="E220" s="267" t="s">
        <v>394</v>
      </c>
      <c r="F220" s="267" t="s">
        <v>394</v>
      </c>
      <c r="G220" s="267" t="s">
        <v>394</v>
      </c>
      <c r="H220" s="267" t="s">
        <v>394</v>
      </c>
      <c r="I220" s="267" t="s">
        <v>394</v>
      </c>
      <c r="J220" s="269" t="s">
        <v>395</v>
      </c>
      <c r="K220" s="267">
        <v>8.24</v>
      </c>
      <c r="L220" s="268" t="s">
        <v>638</v>
      </c>
      <c r="M220" s="268" t="s">
        <v>620</v>
      </c>
      <c r="N220" s="260" t="s">
        <v>893</v>
      </c>
      <c r="O220" s="261">
        <v>9</v>
      </c>
      <c r="P220" s="268"/>
      <c r="Q220" s="269">
        <v>9</v>
      </c>
      <c r="R220" s="268"/>
      <c r="S220" s="268"/>
      <c r="T220" s="276" t="s">
        <v>1105</v>
      </c>
      <c r="U220" s="269" t="s">
        <v>1105</v>
      </c>
      <c r="V220" s="486"/>
      <c r="W220" s="479"/>
      <c r="X220" s="479"/>
      <c r="Y220" s="479"/>
      <c r="Z220" s="479"/>
      <c r="AA220" s="482"/>
      <c r="AB220" s="268"/>
      <c r="AD220" s="195">
        <v>186</v>
      </c>
    </row>
    <row r="221" spans="1:30" s="195" customFormat="1" ht="51" customHeight="1">
      <c r="A221" s="266">
        <f t="shared" si="38"/>
        <v>181</v>
      </c>
      <c r="B221" s="268" t="s">
        <v>621</v>
      </c>
      <c r="C221" s="269">
        <v>9</v>
      </c>
      <c r="D221" s="267" t="s">
        <v>394</v>
      </c>
      <c r="E221" s="267" t="s">
        <v>394</v>
      </c>
      <c r="F221" s="267" t="s">
        <v>394</v>
      </c>
      <c r="G221" s="267" t="s">
        <v>394</v>
      </c>
      <c r="H221" s="267" t="s">
        <v>394</v>
      </c>
      <c r="I221" s="267" t="s">
        <v>394</v>
      </c>
      <c r="J221" s="269" t="s">
        <v>395</v>
      </c>
      <c r="K221" s="269">
        <v>8.28</v>
      </c>
      <c r="L221" s="269" t="s">
        <v>789</v>
      </c>
      <c r="M221" s="268" t="s">
        <v>621</v>
      </c>
      <c r="N221" s="260" t="s">
        <v>893</v>
      </c>
      <c r="O221" s="261">
        <v>9</v>
      </c>
      <c r="P221" s="268"/>
      <c r="Q221" s="269">
        <v>9</v>
      </c>
      <c r="R221" s="268"/>
      <c r="S221" s="268"/>
      <c r="T221" s="276" t="s">
        <v>789</v>
      </c>
      <c r="U221" s="269" t="s">
        <v>789</v>
      </c>
      <c r="V221" s="486"/>
      <c r="W221" s="479"/>
      <c r="X221" s="479"/>
      <c r="Y221" s="479"/>
      <c r="Z221" s="479"/>
      <c r="AA221" s="482"/>
      <c r="AB221" s="268"/>
      <c r="AD221" s="195">
        <v>187</v>
      </c>
    </row>
    <row r="222" spans="1:30" s="195" customFormat="1" ht="28.5">
      <c r="A222" s="266">
        <f t="shared" si="38"/>
        <v>182</v>
      </c>
      <c r="B222" s="268" t="s">
        <v>622</v>
      </c>
      <c r="C222" s="269">
        <v>9</v>
      </c>
      <c r="D222" s="267" t="s">
        <v>394</v>
      </c>
      <c r="E222" s="267" t="s">
        <v>394</v>
      </c>
      <c r="F222" s="267" t="s">
        <v>394</v>
      </c>
      <c r="G222" s="267" t="s">
        <v>394</v>
      </c>
      <c r="H222" s="267" t="s">
        <v>394</v>
      </c>
      <c r="I222" s="267" t="s">
        <v>394</v>
      </c>
      <c r="J222" s="269" t="s">
        <v>395</v>
      </c>
      <c r="K222" s="267">
        <v>7.36</v>
      </c>
      <c r="L222" s="269" t="s">
        <v>638</v>
      </c>
      <c r="M222" s="268" t="s">
        <v>622</v>
      </c>
      <c r="N222" s="266"/>
      <c r="O222" s="261">
        <v>9</v>
      </c>
      <c r="P222" s="268"/>
      <c r="Q222" s="269">
        <v>9</v>
      </c>
      <c r="R222" s="268"/>
      <c r="S222" s="268"/>
      <c r="T222" s="276" t="s">
        <v>638</v>
      </c>
      <c r="U222" s="269" t="s">
        <v>638</v>
      </c>
      <c r="V222" s="486"/>
      <c r="W222" s="479"/>
      <c r="X222" s="479"/>
      <c r="Y222" s="479"/>
      <c r="Z222" s="479"/>
      <c r="AA222" s="482"/>
      <c r="AB222" s="268"/>
      <c r="AD222" s="195">
        <v>188</v>
      </c>
    </row>
    <row r="223" spans="1:30" s="195" customFormat="1" ht="28.5">
      <c r="A223" s="266">
        <f t="shared" si="38"/>
        <v>183</v>
      </c>
      <c r="B223" s="268" t="s">
        <v>769</v>
      </c>
      <c r="C223" s="269">
        <v>9</v>
      </c>
      <c r="D223" s="267" t="s">
        <v>394</v>
      </c>
      <c r="E223" s="267" t="s">
        <v>394</v>
      </c>
      <c r="F223" s="267" t="s">
        <v>394</v>
      </c>
      <c r="G223" s="267" t="s">
        <v>394</v>
      </c>
      <c r="H223" s="267" t="s">
        <v>394</v>
      </c>
      <c r="I223" s="269" t="s">
        <v>395</v>
      </c>
      <c r="J223" s="267" t="s">
        <v>394</v>
      </c>
      <c r="K223" s="267">
        <v>2</v>
      </c>
      <c r="L223" s="269" t="s">
        <v>398</v>
      </c>
      <c r="M223" s="268" t="s">
        <v>1106</v>
      </c>
      <c r="N223" s="260" t="s">
        <v>893</v>
      </c>
      <c r="O223" s="261">
        <v>9</v>
      </c>
      <c r="P223" s="268"/>
      <c r="Q223" s="269">
        <v>9</v>
      </c>
      <c r="R223" s="268"/>
      <c r="S223" s="268"/>
      <c r="T223" s="276" t="s">
        <v>638</v>
      </c>
      <c r="U223" s="268"/>
      <c r="V223" s="486"/>
      <c r="W223" s="479"/>
      <c r="X223" s="479"/>
      <c r="Y223" s="479"/>
      <c r="Z223" s="479"/>
      <c r="AA223" s="482"/>
      <c r="AB223" s="268"/>
      <c r="AD223" s="195">
        <v>189</v>
      </c>
    </row>
    <row r="224" spans="1:30" s="195" customFormat="1" ht="52.5" customHeight="1">
      <c r="A224" s="266">
        <f t="shared" si="38"/>
        <v>184</v>
      </c>
      <c r="B224" s="268" t="s">
        <v>623</v>
      </c>
      <c r="C224" s="269">
        <v>9</v>
      </c>
      <c r="D224" s="267" t="s">
        <v>394</v>
      </c>
      <c r="E224" s="267" t="s">
        <v>394</v>
      </c>
      <c r="F224" s="267" t="s">
        <v>394</v>
      </c>
      <c r="G224" s="267" t="s">
        <v>394</v>
      </c>
      <c r="H224" s="267" t="s">
        <v>394</v>
      </c>
      <c r="I224" s="267" t="s">
        <v>394</v>
      </c>
      <c r="J224" s="269" t="s">
        <v>395</v>
      </c>
      <c r="K224" s="269">
        <v>8.31</v>
      </c>
      <c r="L224" s="269" t="s">
        <v>789</v>
      </c>
      <c r="M224" s="268" t="s">
        <v>623</v>
      </c>
      <c r="N224" s="260" t="s">
        <v>893</v>
      </c>
      <c r="O224" s="261">
        <v>9</v>
      </c>
      <c r="P224" s="268"/>
      <c r="Q224" s="269">
        <v>9</v>
      </c>
      <c r="R224" s="268"/>
      <c r="S224" s="268"/>
      <c r="T224" s="276" t="s">
        <v>789</v>
      </c>
      <c r="U224" s="269" t="s">
        <v>789</v>
      </c>
      <c r="V224" s="487"/>
      <c r="W224" s="480"/>
      <c r="X224" s="480"/>
      <c r="Y224" s="480"/>
      <c r="Z224" s="480"/>
      <c r="AA224" s="483"/>
      <c r="AB224" s="268"/>
      <c r="AD224" s="195">
        <v>190</v>
      </c>
    </row>
    <row r="225" spans="1:28" s="196" customFormat="1" ht="15">
      <c r="A225" s="259"/>
      <c r="B225" s="264" t="s">
        <v>411</v>
      </c>
      <c r="C225" s="274">
        <f>SUM(C215:C224)</f>
        <v>90</v>
      </c>
      <c r="D225" s="274"/>
      <c r="E225" s="274"/>
      <c r="F225" s="274"/>
      <c r="G225" s="274"/>
      <c r="H225" s="274"/>
      <c r="I225" s="274"/>
      <c r="J225" s="274"/>
      <c r="K225" s="274">
        <f>SUM(K215:K224)</f>
        <v>54.71000000000001</v>
      </c>
      <c r="L225" s="274"/>
      <c r="M225" s="264" t="s">
        <v>411</v>
      </c>
      <c r="N225" s="259"/>
      <c r="O225" s="265">
        <f>SUM(O215:O224)</f>
        <v>90</v>
      </c>
      <c r="P225" s="264"/>
      <c r="Q225" s="274">
        <f>SUM(Q215:Q224)</f>
        <v>90</v>
      </c>
      <c r="R225" s="264"/>
      <c r="S225" s="264"/>
      <c r="T225" s="264"/>
      <c r="U225" s="264"/>
      <c r="V225" s="274">
        <f aca="true" t="shared" si="39" ref="V225:AA225">SUM(V215:V224)</f>
        <v>62.1</v>
      </c>
      <c r="W225" s="274">
        <f t="shared" si="39"/>
        <v>0</v>
      </c>
      <c r="X225" s="274">
        <f t="shared" si="39"/>
        <v>0</v>
      </c>
      <c r="Y225" s="274">
        <f t="shared" si="39"/>
        <v>0</v>
      </c>
      <c r="Z225" s="274">
        <f t="shared" si="39"/>
        <v>0</v>
      </c>
      <c r="AA225" s="265">
        <f t="shared" si="39"/>
        <v>73.69</v>
      </c>
      <c r="AB225" s="264"/>
    </row>
    <row r="226" spans="1:28" s="195" customFormat="1" ht="15">
      <c r="A226" s="471" t="s">
        <v>624</v>
      </c>
      <c r="B226" s="472"/>
      <c r="C226" s="472"/>
      <c r="D226" s="472"/>
      <c r="E226" s="472"/>
      <c r="F226" s="472"/>
      <c r="G226" s="472"/>
      <c r="H226" s="472"/>
      <c r="I226" s="472"/>
      <c r="J226" s="472"/>
      <c r="K226" s="472"/>
      <c r="L226" s="472"/>
      <c r="M226" s="472"/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  <c r="AA226" s="472"/>
      <c r="AB226" s="473"/>
    </row>
    <row r="227" spans="1:30" s="195" customFormat="1" ht="57" customHeight="1">
      <c r="A227" s="266">
        <f>A224+1</f>
        <v>185</v>
      </c>
      <c r="B227" s="268" t="s">
        <v>625</v>
      </c>
      <c r="C227" s="269">
        <v>9</v>
      </c>
      <c r="D227" s="267" t="s">
        <v>394</v>
      </c>
      <c r="E227" s="267" t="s">
        <v>394</v>
      </c>
      <c r="F227" s="267" t="s">
        <v>394</v>
      </c>
      <c r="G227" s="267" t="s">
        <v>394</v>
      </c>
      <c r="H227" s="267" t="s">
        <v>394</v>
      </c>
      <c r="I227" s="267" t="s">
        <v>394</v>
      </c>
      <c r="J227" s="269" t="s">
        <v>395</v>
      </c>
      <c r="K227" s="269">
        <v>9.59</v>
      </c>
      <c r="L227" s="269" t="s">
        <v>786</v>
      </c>
      <c r="M227" s="268" t="s">
        <v>625</v>
      </c>
      <c r="N227" s="266" t="s">
        <v>1117</v>
      </c>
      <c r="O227" s="199">
        <v>9</v>
      </c>
      <c r="P227" s="200" t="s">
        <v>962</v>
      </c>
      <c r="Q227" s="201">
        <v>9</v>
      </c>
      <c r="R227" s="201" t="s">
        <v>963</v>
      </c>
      <c r="S227" s="201" t="s">
        <v>394</v>
      </c>
      <c r="T227" s="280" t="s">
        <v>1153</v>
      </c>
      <c r="U227" s="269" t="s">
        <v>1100</v>
      </c>
      <c r="V227" s="201">
        <v>8.61</v>
      </c>
      <c r="W227" s="201"/>
      <c r="X227" s="234">
        <v>0</v>
      </c>
      <c r="Y227" s="234">
        <v>0</v>
      </c>
      <c r="Z227" s="201">
        <f>SUM(X227:Y227)</f>
        <v>0</v>
      </c>
      <c r="AA227" s="199">
        <v>8.61</v>
      </c>
      <c r="AB227" s="201" t="s">
        <v>394</v>
      </c>
      <c r="AD227" s="195">
        <v>191</v>
      </c>
    </row>
    <row r="228" spans="1:30" s="195" customFormat="1" ht="49.5" customHeight="1">
      <c r="A228" s="266">
        <f>A227+1</f>
        <v>186</v>
      </c>
      <c r="B228" s="268" t="s">
        <v>628</v>
      </c>
      <c r="C228" s="269">
        <v>9</v>
      </c>
      <c r="D228" s="267" t="s">
        <v>394</v>
      </c>
      <c r="E228" s="267" t="s">
        <v>394</v>
      </c>
      <c r="F228" s="267" t="s">
        <v>394</v>
      </c>
      <c r="G228" s="267" t="s">
        <v>394</v>
      </c>
      <c r="H228" s="269"/>
      <c r="I228" s="269" t="s">
        <v>395</v>
      </c>
      <c r="J228" s="267" t="s">
        <v>394</v>
      </c>
      <c r="K228" s="269">
        <v>7.1</v>
      </c>
      <c r="L228" s="269" t="s">
        <v>379</v>
      </c>
      <c r="M228" s="268" t="s">
        <v>628</v>
      </c>
      <c r="N228" s="260" t="s">
        <v>893</v>
      </c>
      <c r="O228" s="199">
        <v>9</v>
      </c>
      <c r="P228" s="200" t="s">
        <v>964</v>
      </c>
      <c r="Q228" s="201">
        <v>9</v>
      </c>
      <c r="R228" s="201" t="s">
        <v>965</v>
      </c>
      <c r="S228" s="201" t="s">
        <v>394</v>
      </c>
      <c r="T228" s="280" t="s">
        <v>1144</v>
      </c>
      <c r="U228" s="201" t="s">
        <v>1101</v>
      </c>
      <c r="V228" s="201">
        <v>7.03</v>
      </c>
      <c r="W228" s="201" t="s">
        <v>394</v>
      </c>
      <c r="X228" s="234">
        <v>0</v>
      </c>
      <c r="Y228" s="234">
        <v>0</v>
      </c>
      <c r="Z228" s="201">
        <f aca="true" t="shared" si="40" ref="Z228:Z237">SUM(X228:Y228)</f>
        <v>0</v>
      </c>
      <c r="AA228" s="199">
        <v>8.06</v>
      </c>
      <c r="AB228" s="201" t="s">
        <v>394</v>
      </c>
      <c r="AD228" s="195">
        <v>192</v>
      </c>
    </row>
    <row r="229" spans="1:30" s="195" customFormat="1" ht="49.5" customHeight="1">
      <c r="A229" s="266">
        <f aca="true" t="shared" si="41" ref="A229:A237">A228+1</f>
        <v>187</v>
      </c>
      <c r="B229" s="268" t="s">
        <v>631</v>
      </c>
      <c r="C229" s="269">
        <v>9</v>
      </c>
      <c r="D229" s="267" t="s">
        <v>394</v>
      </c>
      <c r="E229" s="267" t="s">
        <v>394</v>
      </c>
      <c r="F229" s="267" t="s">
        <v>394</v>
      </c>
      <c r="G229" s="267" t="s">
        <v>394</v>
      </c>
      <c r="H229" s="267" t="s">
        <v>394</v>
      </c>
      <c r="I229" s="267" t="s">
        <v>394</v>
      </c>
      <c r="J229" s="269" t="s">
        <v>395</v>
      </c>
      <c r="K229" s="267">
        <v>5.14</v>
      </c>
      <c r="L229" s="269" t="s">
        <v>735</v>
      </c>
      <c r="M229" s="268" t="s">
        <v>631</v>
      </c>
      <c r="N229" s="260" t="s">
        <v>893</v>
      </c>
      <c r="O229" s="199">
        <v>9</v>
      </c>
      <c r="P229" s="200" t="s">
        <v>966</v>
      </c>
      <c r="Q229" s="201">
        <v>9</v>
      </c>
      <c r="R229" s="201" t="s">
        <v>967</v>
      </c>
      <c r="S229" s="201" t="s">
        <v>394</v>
      </c>
      <c r="T229" s="280" t="s">
        <v>1145</v>
      </c>
      <c r="U229" s="200" t="s">
        <v>968</v>
      </c>
      <c r="V229" s="201">
        <v>5.14</v>
      </c>
      <c r="W229" s="201" t="s">
        <v>394</v>
      </c>
      <c r="X229" s="234">
        <v>0</v>
      </c>
      <c r="Y229" s="234">
        <v>0</v>
      </c>
      <c r="Z229" s="201">
        <f t="shared" si="40"/>
        <v>0</v>
      </c>
      <c r="AA229" s="199">
        <v>5.14</v>
      </c>
      <c r="AB229" s="201" t="s">
        <v>394</v>
      </c>
      <c r="AD229" s="195">
        <v>193</v>
      </c>
    </row>
    <row r="230" spans="1:30" s="195" customFormat="1" ht="51.75" customHeight="1">
      <c r="A230" s="266">
        <f t="shared" si="41"/>
        <v>188</v>
      </c>
      <c r="B230" s="268" t="s">
        <v>630</v>
      </c>
      <c r="C230" s="269">
        <v>9</v>
      </c>
      <c r="D230" s="267" t="s">
        <v>394</v>
      </c>
      <c r="E230" s="267" t="s">
        <v>394</v>
      </c>
      <c r="F230" s="267" t="s">
        <v>394</v>
      </c>
      <c r="G230" s="267" t="s">
        <v>394</v>
      </c>
      <c r="H230" s="267" t="s">
        <v>394</v>
      </c>
      <c r="I230" s="267" t="s">
        <v>394</v>
      </c>
      <c r="J230" s="269" t="s">
        <v>395</v>
      </c>
      <c r="K230" s="267">
        <v>5.92</v>
      </c>
      <c r="L230" s="269" t="s">
        <v>787</v>
      </c>
      <c r="M230" s="268" t="s">
        <v>630</v>
      </c>
      <c r="N230" s="260" t="s">
        <v>893</v>
      </c>
      <c r="O230" s="199">
        <v>9</v>
      </c>
      <c r="P230" s="200" t="s">
        <v>969</v>
      </c>
      <c r="Q230" s="201">
        <v>9</v>
      </c>
      <c r="R230" s="201" t="s">
        <v>967</v>
      </c>
      <c r="S230" s="201" t="s">
        <v>394</v>
      </c>
      <c r="T230" s="280" t="s">
        <v>1146</v>
      </c>
      <c r="U230" s="200" t="s">
        <v>1102</v>
      </c>
      <c r="V230" s="201">
        <v>5.92</v>
      </c>
      <c r="W230" s="201" t="s">
        <v>394</v>
      </c>
      <c r="X230" s="234">
        <v>0</v>
      </c>
      <c r="Y230" s="234">
        <v>0</v>
      </c>
      <c r="Z230" s="201">
        <f t="shared" si="40"/>
        <v>0</v>
      </c>
      <c r="AA230" s="199">
        <v>7.46</v>
      </c>
      <c r="AB230" s="201" t="s">
        <v>394</v>
      </c>
      <c r="AD230" s="195">
        <v>194</v>
      </c>
    </row>
    <row r="231" spans="1:30" s="195" customFormat="1" ht="39" customHeight="1">
      <c r="A231" s="266">
        <f t="shared" si="41"/>
        <v>189</v>
      </c>
      <c r="B231" s="268" t="s">
        <v>635</v>
      </c>
      <c r="C231" s="269">
        <v>9</v>
      </c>
      <c r="D231" s="267" t="s">
        <v>394</v>
      </c>
      <c r="E231" s="267" t="s">
        <v>394</v>
      </c>
      <c r="F231" s="267" t="s">
        <v>394</v>
      </c>
      <c r="G231" s="267" t="s">
        <v>394</v>
      </c>
      <c r="H231" s="267" t="s">
        <v>394</v>
      </c>
      <c r="I231" s="269" t="s">
        <v>395</v>
      </c>
      <c r="J231" s="267" t="s">
        <v>394</v>
      </c>
      <c r="K231" s="267">
        <v>5.9</v>
      </c>
      <c r="L231" s="269" t="s">
        <v>755</v>
      </c>
      <c r="M231" s="268" t="s">
        <v>635</v>
      </c>
      <c r="N231" s="260" t="s">
        <v>893</v>
      </c>
      <c r="O231" s="199">
        <v>9</v>
      </c>
      <c r="P231" s="200" t="s">
        <v>970</v>
      </c>
      <c r="Q231" s="201">
        <v>9</v>
      </c>
      <c r="R231" s="201" t="s">
        <v>971</v>
      </c>
      <c r="S231" s="201" t="s">
        <v>394</v>
      </c>
      <c r="T231" s="280" t="s">
        <v>1147</v>
      </c>
      <c r="U231" s="200" t="s">
        <v>1103</v>
      </c>
      <c r="V231" s="201">
        <v>3.89</v>
      </c>
      <c r="W231" s="201" t="s">
        <v>394</v>
      </c>
      <c r="X231" s="201">
        <f>5.9-V231</f>
        <v>2.0100000000000002</v>
      </c>
      <c r="Y231" s="234">
        <v>0</v>
      </c>
      <c r="Z231" s="201">
        <f t="shared" si="40"/>
        <v>2.0100000000000002</v>
      </c>
      <c r="AA231" s="199">
        <v>8.4</v>
      </c>
      <c r="AB231" s="201" t="s">
        <v>394</v>
      </c>
      <c r="AD231" s="195">
        <v>195</v>
      </c>
    </row>
    <row r="232" spans="1:30" s="195" customFormat="1" ht="56.25" customHeight="1">
      <c r="A232" s="266">
        <f t="shared" si="41"/>
        <v>190</v>
      </c>
      <c r="B232" s="268" t="s">
        <v>627</v>
      </c>
      <c r="C232" s="269">
        <v>9</v>
      </c>
      <c r="D232" s="267" t="s">
        <v>394</v>
      </c>
      <c r="E232" s="267" t="s">
        <v>394</v>
      </c>
      <c r="F232" s="267" t="s">
        <v>394</v>
      </c>
      <c r="G232" s="267" t="s">
        <v>394</v>
      </c>
      <c r="H232" s="269"/>
      <c r="I232" s="269" t="s">
        <v>395</v>
      </c>
      <c r="J232" s="267" t="s">
        <v>394</v>
      </c>
      <c r="K232" s="269">
        <v>4.52</v>
      </c>
      <c r="L232" s="269" t="s">
        <v>755</v>
      </c>
      <c r="M232" s="268" t="s">
        <v>627</v>
      </c>
      <c r="N232" s="260" t="s">
        <v>893</v>
      </c>
      <c r="O232" s="199">
        <v>9</v>
      </c>
      <c r="P232" s="200" t="s">
        <v>972</v>
      </c>
      <c r="Q232" s="201">
        <v>9</v>
      </c>
      <c r="R232" s="201" t="s">
        <v>965</v>
      </c>
      <c r="S232" s="201" t="s">
        <v>394</v>
      </c>
      <c r="T232" s="280" t="s">
        <v>1148</v>
      </c>
      <c r="U232" s="200" t="s">
        <v>968</v>
      </c>
      <c r="V232" s="201">
        <v>4.52</v>
      </c>
      <c r="W232" s="201" t="s">
        <v>394</v>
      </c>
      <c r="X232" s="201">
        <f>6.17-V232</f>
        <v>1.6500000000000004</v>
      </c>
      <c r="Y232" s="234">
        <v>0</v>
      </c>
      <c r="Z232" s="201">
        <f t="shared" si="40"/>
        <v>1.6500000000000004</v>
      </c>
      <c r="AA232" s="199">
        <v>8.01</v>
      </c>
      <c r="AB232" s="201" t="s">
        <v>394</v>
      </c>
      <c r="AD232" s="195">
        <v>196</v>
      </c>
    </row>
    <row r="233" spans="1:30" s="195" customFormat="1" ht="35.25" customHeight="1">
      <c r="A233" s="266">
        <f t="shared" si="41"/>
        <v>191</v>
      </c>
      <c r="B233" s="268" t="s">
        <v>629</v>
      </c>
      <c r="C233" s="269">
        <v>9</v>
      </c>
      <c r="D233" s="267" t="s">
        <v>394</v>
      </c>
      <c r="E233" s="267" t="s">
        <v>394</v>
      </c>
      <c r="F233" s="267" t="s">
        <v>394</v>
      </c>
      <c r="G233" s="269" t="s">
        <v>395</v>
      </c>
      <c r="H233" s="267" t="s">
        <v>394</v>
      </c>
      <c r="I233" s="267" t="s">
        <v>394</v>
      </c>
      <c r="J233" s="267" t="s">
        <v>394</v>
      </c>
      <c r="K233" s="267">
        <v>1.85</v>
      </c>
      <c r="L233" s="268" t="s">
        <v>763</v>
      </c>
      <c r="M233" s="268" t="s">
        <v>629</v>
      </c>
      <c r="N233" s="260" t="s">
        <v>893</v>
      </c>
      <c r="O233" s="199">
        <v>9</v>
      </c>
      <c r="P233" s="200" t="s">
        <v>973</v>
      </c>
      <c r="Q233" s="201">
        <v>9</v>
      </c>
      <c r="R233" s="201" t="s">
        <v>965</v>
      </c>
      <c r="S233" s="201" t="s">
        <v>974</v>
      </c>
      <c r="T233" s="280" t="s">
        <v>1149</v>
      </c>
      <c r="U233" s="201"/>
      <c r="V233" s="201">
        <v>1.85</v>
      </c>
      <c r="W233" s="201" t="s">
        <v>394</v>
      </c>
      <c r="X233" s="234">
        <v>0</v>
      </c>
      <c r="Y233" s="201">
        <v>1.42</v>
      </c>
      <c r="Z233" s="201">
        <f t="shared" si="40"/>
        <v>1.42</v>
      </c>
      <c r="AA233" s="199">
        <v>8.09</v>
      </c>
      <c r="AB233" s="201" t="s">
        <v>394</v>
      </c>
      <c r="AD233" s="195">
        <v>197</v>
      </c>
    </row>
    <row r="234" spans="1:30" s="195" customFormat="1" ht="40.5" customHeight="1">
      <c r="A234" s="266">
        <f t="shared" si="41"/>
        <v>192</v>
      </c>
      <c r="B234" s="268" t="s">
        <v>633</v>
      </c>
      <c r="C234" s="269">
        <v>9</v>
      </c>
      <c r="D234" s="267" t="s">
        <v>394</v>
      </c>
      <c r="E234" s="267" t="s">
        <v>394</v>
      </c>
      <c r="F234" s="267" t="s">
        <v>394</v>
      </c>
      <c r="G234" s="267" t="s">
        <v>394</v>
      </c>
      <c r="H234" s="267" t="s">
        <v>394</v>
      </c>
      <c r="I234" s="269" t="s">
        <v>395</v>
      </c>
      <c r="J234" s="267" t="s">
        <v>394</v>
      </c>
      <c r="K234" s="267" t="s">
        <v>394</v>
      </c>
      <c r="L234" s="269" t="s">
        <v>783</v>
      </c>
      <c r="M234" s="268" t="s">
        <v>633</v>
      </c>
      <c r="N234" s="260" t="s">
        <v>893</v>
      </c>
      <c r="O234" s="199">
        <v>9</v>
      </c>
      <c r="P234" s="200" t="s">
        <v>975</v>
      </c>
      <c r="Q234" s="201">
        <v>9</v>
      </c>
      <c r="R234" s="201" t="s">
        <v>967</v>
      </c>
      <c r="S234" s="201" t="s">
        <v>974</v>
      </c>
      <c r="T234" s="280" t="s">
        <v>1150</v>
      </c>
      <c r="U234" s="201"/>
      <c r="V234" s="201">
        <v>1.54</v>
      </c>
      <c r="W234" s="201" t="s">
        <v>394</v>
      </c>
      <c r="X234" s="201">
        <v>1.18</v>
      </c>
      <c r="Y234" s="234">
        <v>0</v>
      </c>
      <c r="Z234" s="201">
        <f t="shared" si="40"/>
        <v>1.18</v>
      </c>
      <c r="AA234" s="199">
        <v>4.43</v>
      </c>
      <c r="AB234" s="201" t="s">
        <v>394</v>
      </c>
      <c r="AD234" s="195">
        <v>198</v>
      </c>
    </row>
    <row r="235" spans="1:30" s="195" customFormat="1" ht="57">
      <c r="A235" s="266">
        <f t="shared" si="41"/>
        <v>193</v>
      </c>
      <c r="B235" s="268" t="s">
        <v>632</v>
      </c>
      <c r="C235" s="269">
        <v>9</v>
      </c>
      <c r="D235" s="267" t="s">
        <v>394</v>
      </c>
      <c r="E235" s="267" t="s">
        <v>394</v>
      </c>
      <c r="F235" s="267" t="s">
        <v>394</v>
      </c>
      <c r="G235" s="267" t="s">
        <v>394</v>
      </c>
      <c r="H235" s="267" t="s">
        <v>394</v>
      </c>
      <c r="I235" s="269" t="s">
        <v>395</v>
      </c>
      <c r="J235" s="267" t="s">
        <v>394</v>
      </c>
      <c r="K235" s="267">
        <v>1.3</v>
      </c>
      <c r="L235" s="269" t="s">
        <v>400</v>
      </c>
      <c r="M235" s="268" t="s">
        <v>632</v>
      </c>
      <c r="N235" s="260" t="s">
        <v>893</v>
      </c>
      <c r="O235" s="199">
        <v>9</v>
      </c>
      <c r="P235" s="200" t="s">
        <v>976</v>
      </c>
      <c r="Q235" s="201">
        <v>9</v>
      </c>
      <c r="R235" s="201" t="s">
        <v>967</v>
      </c>
      <c r="S235" s="201" t="s">
        <v>832</v>
      </c>
      <c r="T235" s="280" t="s">
        <v>1151</v>
      </c>
      <c r="U235" s="201"/>
      <c r="V235" s="201">
        <v>2.2</v>
      </c>
      <c r="W235" s="201" t="s">
        <v>394</v>
      </c>
      <c r="X235" s="234">
        <v>0</v>
      </c>
      <c r="Y235" s="234">
        <v>0</v>
      </c>
      <c r="Z235" s="201">
        <f t="shared" si="40"/>
        <v>0</v>
      </c>
      <c r="AA235" s="199">
        <v>6.46</v>
      </c>
      <c r="AB235" s="201" t="s">
        <v>394</v>
      </c>
      <c r="AD235" s="195">
        <v>199</v>
      </c>
    </row>
    <row r="236" spans="1:30" s="195" customFormat="1" ht="36" customHeight="1">
      <c r="A236" s="266">
        <f t="shared" si="41"/>
        <v>194</v>
      </c>
      <c r="B236" s="268" t="s">
        <v>626</v>
      </c>
      <c r="C236" s="269">
        <v>9</v>
      </c>
      <c r="D236" s="267" t="s">
        <v>394</v>
      </c>
      <c r="E236" s="267" t="s">
        <v>394</v>
      </c>
      <c r="F236" s="267" t="s">
        <v>394</v>
      </c>
      <c r="G236" s="267" t="s">
        <v>394</v>
      </c>
      <c r="H236" s="267" t="s">
        <v>394</v>
      </c>
      <c r="I236" s="269" t="s">
        <v>395</v>
      </c>
      <c r="J236" s="267" t="s">
        <v>394</v>
      </c>
      <c r="K236" s="267">
        <v>1.8</v>
      </c>
      <c r="L236" s="269" t="s">
        <v>767</v>
      </c>
      <c r="M236" s="268" t="s">
        <v>626</v>
      </c>
      <c r="N236" s="260" t="s">
        <v>893</v>
      </c>
      <c r="O236" s="199">
        <v>9</v>
      </c>
      <c r="P236" s="200" t="s">
        <v>977</v>
      </c>
      <c r="Q236" s="201">
        <v>9</v>
      </c>
      <c r="R236" s="201" t="s">
        <v>978</v>
      </c>
      <c r="S236" s="201" t="s">
        <v>834</v>
      </c>
      <c r="T236" s="280" t="s">
        <v>638</v>
      </c>
      <c r="U236" s="201"/>
      <c r="V236" s="201">
        <v>3.53</v>
      </c>
      <c r="W236" s="201" t="s">
        <v>394</v>
      </c>
      <c r="X236" s="234">
        <v>0</v>
      </c>
      <c r="Y236" s="234">
        <v>0</v>
      </c>
      <c r="Z236" s="201">
        <f t="shared" si="40"/>
        <v>0</v>
      </c>
      <c r="AA236" s="199">
        <v>4.72</v>
      </c>
      <c r="AB236" s="201" t="s">
        <v>394</v>
      </c>
      <c r="AD236" s="195">
        <v>198</v>
      </c>
    </row>
    <row r="237" spans="1:30" s="195" customFormat="1" ht="38.25" customHeight="1">
      <c r="A237" s="266">
        <f t="shared" si="41"/>
        <v>195</v>
      </c>
      <c r="B237" s="268" t="s">
        <v>634</v>
      </c>
      <c r="C237" s="269">
        <v>9</v>
      </c>
      <c r="D237" s="267" t="s">
        <v>394</v>
      </c>
      <c r="E237" s="267" t="s">
        <v>394</v>
      </c>
      <c r="F237" s="267" t="s">
        <v>394</v>
      </c>
      <c r="G237" s="267" t="s">
        <v>394</v>
      </c>
      <c r="H237" s="267" t="s">
        <v>394</v>
      </c>
      <c r="I237" s="269" t="s">
        <v>395</v>
      </c>
      <c r="J237" s="267" t="s">
        <v>394</v>
      </c>
      <c r="K237" s="267">
        <v>2.72</v>
      </c>
      <c r="L237" s="269" t="s">
        <v>788</v>
      </c>
      <c r="M237" s="268" t="s">
        <v>634</v>
      </c>
      <c r="N237" s="260" t="s">
        <v>893</v>
      </c>
      <c r="O237" s="199">
        <v>9</v>
      </c>
      <c r="P237" s="200" t="s">
        <v>979</v>
      </c>
      <c r="Q237" s="201">
        <v>9</v>
      </c>
      <c r="R237" s="201" t="s">
        <v>967</v>
      </c>
      <c r="S237" s="201" t="s">
        <v>834</v>
      </c>
      <c r="T237" s="280" t="s">
        <v>1152</v>
      </c>
      <c r="U237" s="201"/>
      <c r="V237" s="201">
        <v>1.4</v>
      </c>
      <c r="W237" s="201" t="s">
        <v>394</v>
      </c>
      <c r="X237" s="201">
        <f>2.72-V237</f>
        <v>1.3200000000000003</v>
      </c>
      <c r="Y237" s="234">
        <v>0</v>
      </c>
      <c r="Z237" s="201">
        <f t="shared" si="40"/>
        <v>1.3200000000000003</v>
      </c>
      <c r="AA237" s="199">
        <v>7.18</v>
      </c>
      <c r="AB237" s="201" t="s">
        <v>394</v>
      </c>
      <c r="AD237" s="195">
        <v>199</v>
      </c>
    </row>
    <row r="238" spans="1:28" s="196" customFormat="1" ht="15">
      <c r="A238" s="259"/>
      <c r="B238" s="264" t="s">
        <v>411</v>
      </c>
      <c r="C238" s="274" t="e">
        <f>SUM(#REF!)</f>
        <v>#REF!</v>
      </c>
      <c r="D238" s="274"/>
      <c r="E238" s="274"/>
      <c r="F238" s="274"/>
      <c r="G238" s="274"/>
      <c r="H238" s="274"/>
      <c r="I238" s="274"/>
      <c r="J238" s="274"/>
      <c r="K238" s="274" t="e">
        <f>SUM(#REF!)</f>
        <v>#REF!</v>
      </c>
      <c r="L238" s="274"/>
      <c r="M238" s="264" t="s">
        <v>411</v>
      </c>
      <c r="N238" s="259"/>
      <c r="O238" s="265">
        <f>SUM(O227:O237)</f>
        <v>99</v>
      </c>
      <c r="P238" s="264"/>
      <c r="Q238" s="274">
        <f>SUM(Q227:Q237)</f>
        <v>99</v>
      </c>
      <c r="R238" s="264"/>
      <c r="S238" s="264"/>
      <c r="T238" s="264"/>
      <c r="U238" s="264"/>
      <c r="V238" s="274">
        <f aca="true" t="shared" si="42" ref="V238:AA238">SUM(V227:V237)</f>
        <v>45.63</v>
      </c>
      <c r="W238" s="274">
        <f t="shared" si="42"/>
        <v>0</v>
      </c>
      <c r="X238" s="274">
        <f t="shared" si="42"/>
        <v>6.160000000000001</v>
      </c>
      <c r="Y238" s="274">
        <f t="shared" si="42"/>
        <v>1.42</v>
      </c>
      <c r="Z238" s="274">
        <f t="shared" si="42"/>
        <v>7.58</v>
      </c>
      <c r="AA238" s="265">
        <f t="shared" si="42"/>
        <v>76.56</v>
      </c>
      <c r="AB238" s="264"/>
    </row>
    <row r="239" spans="1:28" s="196" customFormat="1" ht="15">
      <c r="A239" s="471" t="s">
        <v>636</v>
      </c>
      <c r="B239" s="472"/>
      <c r="C239" s="472"/>
      <c r="D239" s="472"/>
      <c r="E239" s="472"/>
      <c r="F239" s="472"/>
      <c r="G239" s="472"/>
      <c r="H239" s="472"/>
      <c r="I239" s="472"/>
      <c r="J239" s="472"/>
      <c r="K239" s="472"/>
      <c r="L239" s="472"/>
      <c r="M239" s="472"/>
      <c r="N239" s="472"/>
      <c r="O239" s="472"/>
      <c r="P239" s="472"/>
      <c r="Q239" s="472"/>
      <c r="R239" s="472"/>
      <c r="S239" s="472"/>
      <c r="T239" s="472"/>
      <c r="U239" s="472"/>
      <c r="V239" s="472"/>
      <c r="W239" s="472"/>
      <c r="X239" s="472"/>
      <c r="Y239" s="472"/>
      <c r="Z239" s="472"/>
      <c r="AA239" s="472"/>
      <c r="AB239" s="473"/>
    </row>
    <row r="240" spans="1:30" s="195" customFormat="1" ht="49.5" customHeight="1">
      <c r="A240" s="266">
        <f>A237+1</f>
        <v>196</v>
      </c>
      <c r="B240" s="268" t="s">
        <v>637</v>
      </c>
      <c r="C240" s="269">
        <v>9</v>
      </c>
      <c r="D240" s="267" t="s">
        <v>394</v>
      </c>
      <c r="E240" s="267" t="s">
        <v>394</v>
      </c>
      <c r="F240" s="267" t="s">
        <v>394</v>
      </c>
      <c r="G240" s="267" t="s">
        <v>394</v>
      </c>
      <c r="H240" s="267" t="s">
        <v>394</v>
      </c>
      <c r="I240" s="267" t="s">
        <v>394</v>
      </c>
      <c r="J240" s="269" t="s">
        <v>395</v>
      </c>
      <c r="K240" s="267">
        <v>8.62</v>
      </c>
      <c r="L240" s="268" t="s">
        <v>208</v>
      </c>
      <c r="M240" s="268" t="s">
        <v>637</v>
      </c>
      <c r="N240" s="266" t="s">
        <v>1119</v>
      </c>
      <c r="O240" s="261">
        <v>9</v>
      </c>
      <c r="P240" s="268"/>
      <c r="Q240" s="269">
        <v>9</v>
      </c>
      <c r="R240" s="268"/>
      <c r="S240" s="268"/>
      <c r="T240" s="276" t="s">
        <v>208</v>
      </c>
      <c r="U240" s="269" t="s">
        <v>208</v>
      </c>
      <c r="V240" s="267">
        <v>8.62</v>
      </c>
      <c r="W240" s="268"/>
      <c r="X240" s="268"/>
      <c r="Y240" s="268"/>
      <c r="Z240" s="269"/>
      <c r="AA240" s="261">
        <v>9</v>
      </c>
      <c r="AB240" s="268"/>
      <c r="AD240" s="195">
        <v>200</v>
      </c>
    </row>
    <row r="241" spans="1:30" s="195" customFormat="1" ht="24" customHeight="1">
      <c r="A241" s="266">
        <f aca="true" t="shared" si="43" ref="A241:A254">A240+1</f>
        <v>197</v>
      </c>
      <c r="B241" s="268" t="s">
        <v>639</v>
      </c>
      <c r="C241" s="269">
        <v>9</v>
      </c>
      <c r="D241" s="267" t="s">
        <v>394</v>
      </c>
      <c r="E241" s="267" t="s">
        <v>394</v>
      </c>
      <c r="F241" s="267" t="s">
        <v>394</v>
      </c>
      <c r="G241" s="267" t="s">
        <v>394</v>
      </c>
      <c r="H241" s="267" t="s">
        <v>394</v>
      </c>
      <c r="I241" s="267" t="s">
        <v>394</v>
      </c>
      <c r="J241" s="269" t="s">
        <v>395</v>
      </c>
      <c r="K241" s="267">
        <v>6.14</v>
      </c>
      <c r="L241" s="268" t="s">
        <v>638</v>
      </c>
      <c r="M241" s="268" t="s">
        <v>639</v>
      </c>
      <c r="N241" s="260" t="s">
        <v>893</v>
      </c>
      <c r="O241" s="261">
        <v>9</v>
      </c>
      <c r="P241" s="268"/>
      <c r="Q241" s="269">
        <v>9</v>
      </c>
      <c r="R241" s="268"/>
      <c r="S241" s="268"/>
      <c r="T241" s="276" t="s">
        <v>638</v>
      </c>
      <c r="U241" s="269" t="s">
        <v>638</v>
      </c>
      <c r="V241" s="267">
        <v>6.14</v>
      </c>
      <c r="W241" s="268"/>
      <c r="X241" s="268"/>
      <c r="Y241" s="268"/>
      <c r="Z241" s="269"/>
      <c r="AA241" s="261">
        <v>9</v>
      </c>
      <c r="AB241" s="268"/>
      <c r="AD241" s="195">
        <v>201</v>
      </c>
    </row>
    <row r="242" spans="1:30" s="195" customFormat="1" ht="22.5" customHeight="1">
      <c r="A242" s="266">
        <f t="shared" si="43"/>
        <v>198</v>
      </c>
      <c r="B242" s="268" t="s">
        <v>640</v>
      </c>
      <c r="C242" s="269">
        <v>9</v>
      </c>
      <c r="D242" s="267" t="s">
        <v>394</v>
      </c>
      <c r="E242" s="267" t="s">
        <v>394</v>
      </c>
      <c r="F242" s="267" t="s">
        <v>394</v>
      </c>
      <c r="G242" s="267" t="s">
        <v>394</v>
      </c>
      <c r="H242" s="267" t="s">
        <v>394</v>
      </c>
      <c r="I242" s="267" t="s">
        <v>394</v>
      </c>
      <c r="J242" s="269" t="s">
        <v>395</v>
      </c>
      <c r="K242" s="269">
        <v>8.22</v>
      </c>
      <c r="L242" s="268" t="s">
        <v>638</v>
      </c>
      <c r="M242" s="268" t="s">
        <v>640</v>
      </c>
      <c r="N242" s="260" t="s">
        <v>893</v>
      </c>
      <c r="O242" s="261">
        <v>9</v>
      </c>
      <c r="P242" s="268"/>
      <c r="Q242" s="269">
        <v>9</v>
      </c>
      <c r="R242" s="268"/>
      <c r="S242" s="268"/>
      <c r="T242" s="276" t="s">
        <v>638</v>
      </c>
      <c r="U242" s="269" t="s">
        <v>638</v>
      </c>
      <c r="V242" s="269">
        <v>8.22</v>
      </c>
      <c r="W242" s="268"/>
      <c r="X242" s="268"/>
      <c r="Y242" s="268"/>
      <c r="Z242" s="269"/>
      <c r="AA242" s="261">
        <v>9</v>
      </c>
      <c r="AB242" s="268"/>
      <c r="AD242" s="195">
        <v>202</v>
      </c>
    </row>
    <row r="243" spans="1:30" s="195" customFormat="1" ht="21.75" customHeight="1">
      <c r="A243" s="266">
        <f t="shared" si="43"/>
        <v>199</v>
      </c>
      <c r="B243" s="268" t="s">
        <v>641</v>
      </c>
      <c r="C243" s="269">
        <v>9</v>
      </c>
      <c r="D243" s="267" t="s">
        <v>394</v>
      </c>
      <c r="E243" s="267" t="s">
        <v>394</v>
      </c>
      <c r="F243" s="267" t="s">
        <v>394</v>
      </c>
      <c r="G243" s="267" t="s">
        <v>394</v>
      </c>
      <c r="H243" s="267" t="s">
        <v>394</v>
      </c>
      <c r="I243" s="267" t="s">
        <v>394</v>
      </c>
      <c r="J243" s="269" t="s">
        <v>395</v>
      </c>
      <c r="K243" s="269">
        <v>8.29</v>
      </c>
      <c r="L243" s="268" t="s">
        <v>638</v>
      </c>
      <c r="M243" s="268" t="s">
        <v>641</v>
      </c>
      <c r="N243" s="260" t="s">
        <v>893</v>
      </c>
      <c r="O243" s="261">
        <v>9</v>
      </c>
      <c r="P243" s="268"/>
      <c r="Q243" s="269">
        <v>9</v>
      </c>
      <c r="R243" s="268"/>
      <c r="S243" s="268"/>
      <c r="T243" s="276" t="s">
        <v>638</v>
      </c>
      <c r="U243" s="269" t="s">
        <v>638</v>
      </c>
      <c r="V243" s="269">
        <v>8.29</v>
      </c>
      <c r="W243" s="268"/>
      <c r="X243" s="268"/>
      <c r="Y243" s="268"/>
      <c r="Z243" s="269"/>
      <c r="AA243" s="261">
        <v>9</v>
      </c>
      <c r="AB243" s="268"/>
      <c r="AD243" s="195">
        <v>203</v>
      </c>
    </row>
    <row r="244" spans="1:30" s="195" customFormat="1" ht="23.25" customHeight="1">
      <c r="A244" s="266">
        <f t="shared" si="43"/>
        <v>200</v>
      </c>
      <c r="B244" s="268" t="s">
        <v>642</v>
      </c>
      <c r="C244" s="269">
        <v>9</v>
      </c>
      <c r="D244" s="267" t="s">
        <v>394</v>
      </c>
      <c r="E244" s="267" t="s">
        <v>394</v>
      </c>
      <c r="F244" s="267" t="s">
        <v>394</v>
      </c>
      <c r="G244" s="267" t="s">
        <v>394</v>
      </c>
      <c r="H244" s="267" t="s">
        <v>394</v>
      </c>
      <c r="I244" s="267" t="s">
        <v>394</v>
      </c>
      <c r="J244" s="269" t="s">
        <v>395</v>
      </c>
      <c r="K244" s="269">
        <v>8.12</v>
      </c>
      <c r="L244" s="268" t="s">
        <v>638</v>
      </c>
      <c r="M244" s="268" t="s">
        <v>642</v>
      </c>
      <c r="N244" s="260" t="s">
        <v>893</v>
      </c>
      <c r="O244" s="261">
        <v>9</v>
      </c>
      <c r="P244" s="268"/>
      <c r="Q244" s="269">
        <v>9</v>
      </c>
      <c r="R244" s="268"/>
      <c r="S244" s="268"/>
      <c r="T244" s="276" t="s">
        <v>638</v>
      </c>
      <c r="U244" s="269" t="s">
        <v>638</v>
      </c>
      <c r="V244" s="269">
        <v>8.12</v>
      </c>
      <c r="W244" s="268"/>
      <c r="X244" s="268"/>
      <c r="Y244" s="268"/>
      <c r="Z244" s="269"/>
      <c r="AA244" s="261">
        <v>9</v>
      </c>
      <c r="AB244" s="268"/>
      <c r="AD244" s="195">
        <v>204</v>
      </c>
    </row>
    <row r="245" spans="1:30" s="195" customFormat="1" ht="24" customHeight="1">
      <c r="A245" s="266">
        <f t="shared" si="43"/>
        <v>201</v>
      </c>
      <c r="B245" s="268" t="s">
        <v>643</v>
      </c>
      <c r="C245" s="269">
        <v>9</v>
      </c>
      <c r="D245" s="267" t="s">
        <v>394</v>
      </c>
      <c r="E245" s="267" t="s">
        <v>394</v>
      </c>
      <c r="F245" s="267" t="s">
        <v>394</v>
      </c>
      <c r="G245" s="267" t="s">
        <v>394</v>
      </c>
      <c r="H245" s="267" t="s">
        <v>394</v>
      </c>
      <c r="I245" s="267" t="s">
        <v>394</v>
      </c>
      <c r="J245" s="269" t="s">
        <v>395</v>
      </c>
      <c r="K245" s="269">
        <v>8.57</v>
      </c>
      <c r="L245" s="268" t="s">
        <v>638</v>
      </c>
      <c r="M245" s="268" t="s">
        <v>643</v>
      </c>
      <c r="N245" s="260" t="s">
        <v>893</v>
      </c>
      <c r="O245" s="261">
        <v>9</v>
      </c>
      <c r="P245" s="268"/>
      <c r="Q245" s="269">
        <v>9</v>
      </c>
      <c r="R245" s="268"/>
      <c r="S245" s="268"/>
      <c r="T245" s="276" t="s">
        <v>638</v>
      </c>
      <c r="U245" s="269" t="s">
        <v>638</v>
      </c>
      <c r="V245" s="269">
        <v>8.57</v>
      </c>
      <c r="W245" s="268"/>
      <c r="X245" s="268"/>
      <c r="Y245" s="268"/>
      <c r="Z245" s="269"/>
      <c r="AA245" s="261">
        <v>9</v>
      </c>
      <c r="AB245" s="268"/>
      <c r="AD245" s="195">
        <v>205</v>
      </c>
    </row>
    <row r="246" spans="1:30" s="195" customFormat="1" ht="33" customHeight="1">
      <c r="A246" s="266">
        <f t="shared" si="43"/>
        <v>202</v>
      </c>
      <c r="B246" s="268" t="s">
        <v>644</v>
      </c>
      <c r="C246" s="269">
        <v>9</v>
      </c>
      <c r="D246" s="267" t="s">
        <v>394</v>
      </c>
      <c r="E246" s="267" t="s">
        <v>394</v>
      </c>
      <c r="F246" s="267" t="s">
        <v>394</v>
      </c>
      <c r="G246" s="267" t="s">
        <v>394</v>
      </c>
      <c r="H246" s="267" t="s">
        <v>394</v>
      </c>
      <c r="I246" s="267" t="s">
        <v>394</v>
      </c>
      <c r="J246" s="269" t="s">
        <v>395</v>
      </c>
      <c r="K246" s="269">
        <v>8.68</v>
      </c>
      <c r="L246" s="268" t="s">
        <v>356</v>
      </c>
      <c r="M246" s="268" t="s">
        <v>644</v>
      </c>
      <c r="N246" s="260" t="s">
        <v>893</v>
      </c>
      <c r="O246" s="261">
        <v>9</v>
      </c>
      <c r="P246" s="268"/>
      <c r="Q246" s="269">
        <v>9</v>
      </c>
      <c r="R246" s="268"/>
      <c r="S246" s="268"/>
      <c r="T246" s="276" t="s">
        <v>356</v>
      </c>
      <c r="U246" s="269" t="s">
        <v>356</v>
      </c>
      <c r="V246" s="269">
        <v>8.68</v>
      </c>
      <c r="W246" s="268"/>
      <c r="X246" s="268"/>
      <c r="Y246" s="268"/>
      <c r="Z246" s="269"/>
      <c r="AA246" s="261">
        <v>9</v>
      </c>
      <c r="AB246" s="268"/>
      <c r="AD246" s="195">
        <v>206</v>
      </c>
    </row>
    <row r="247" spans="1:30" s="195" customFormat="1" ht="30" customHeight="1">
      <c r="A247" s="266">
        <f t="shared" si="43"/>
        <v>203</v>
      </c>
      <c r="B247" s="268" t="s">
        <v>645</v>
      </c>
      <c r="C247" s="269">
        <v>9</v>
      </c>
      <c r="D247" s="267" t="s">
        <v>394</v>
      </c>
      <c r="E247" s="267" t="s">
        <v>394</v>
      </c>
      <c r="F247" s="267" t="s">
        <v>394</v>
      </c>
      <c r="G247" s="267" t="s">
        <v>394</v>
      </c>
      <c r="H247" s="267" t="s">
        <v>394</v>
      </c>
      <c r="I247" s="267" t="s">
        <v>394</v>
      </c>
      <c r="J247" s="269" t="s">
        <v>395</v>
      </c>
      <c r="K247" s="269">
        <v>8.38</v>
      </c>
      <c r="L247" s="268" t="s">
        <v>356</v>
      </c>
      <c r="M247" s="268" t="s">
        <v>645</v>
      </c>
      <c r="N247" s="260" t="s">
        <v>893</v>
      </c>
      <c r="O247" s="261">
        <v>9</v>
      </c>
      <c r="P247" s="268"/>
      <c r="Q247" s="269">
        <v>9</v>
      </c>
      <c r="R247" s="268"/>
      <c r="S247" s="268"/>
      <c r="T247" s="276" t="s">
        <v>356</v>
      </c>
      <c r="U247" s="269" t="s">
        <v>356</v>
      </c>
      <c r="V247" s="269">
        <v>8.38</v>
      </c>
      <c r="W247" s="268"/>
      <c r="X247" s="268"/>
      <c r="Y247" s="268"/>
      <c r="Z247" s="269"/>
      <c r="AA247" s="261">
        <v>9</v>
      </c>
      <c r="AB247" s="268"/>
      <c r="AD247" s="195">
        <v>207</v>
      </c>
    </row>
    <row r="248" spans="1:30" s="195" customFormat="1" ht="34.5" customHeight="1">
      <c r="A248" s="266">
        <f t="shared" si="43"/>
        <v>204</v>
      </c>
      <c r="B248" s="268" t="s">
        <v>646</v>
      </c>
      <c r="C248" s="269">
        <v>9</v>
      </c>
      <c r="D248" s="267" t="s">
        <v>394</v>
      </c>
      <c r="E248" s="267" t="s">
        <v>394</v>
      </c>
      <c r="F248" s="267" t="s">
        <v>394</v>
      </c>
      <c r="G248" s="267" t="s">
        <v>394</v>
      </c>
      <c r="H248" s="267" t="s">
        <v>394</v>
      </c>
      <c r="I248" s="267" t="s">
        <v>394</v>
      </c>
      <c r="J248" s="269" t="s">
        <v>395</v>
      </c>
      <c r="K248" s="269">
        <v>8.43</v>
      </c>
      <c r="L248" s="268" t="s">
        <v>356</v>
      </c>
      <c r="M248" s="268" t="s">
        <v>646</v>
      </c>
      <c r="N248" s="260" t="s">
        <v>893</v>
      </c>
      <c r="O248" s="261">
        <v>9</v>
      </c>
      <c r="P248" s="268"/>
      <c r="Q248" s="269">
        <v>9</v>
      </c>
      <c r="R248" s="268"/>
      <c r="S248" s="268"/>
      <c r="T248" s="276" t="s">
        <v>356</v>
      </c>
      <c r="U248" s="269" t="s">
        <v>356</v>
      </c>
      <c r="V248" s="269">
        <v>8.43</v>
      </c>
      <c r="W248" s="268"/>
      <c r="X248" s="268"/>
      <c r="Y248" s="268"/>
      <c r="Z248" s="269"/>
      <c r="AA248" s="261">
        <v>9</v>
      </c>
      <c r="AB248" s="268"/>
      <c r="AD248" s="195">
        <v>208</v>
      </c>
    </row>
    <row r="249" spans="1:30" s="195" customFormat="1" ht="33.75" customHeight="1">
      <c r="A249" s="266">
        <f t="shared" si="43"/>
        <v>205</v>
      </c>
      <c r="B249" s="268" t="s">
        <v>647</v>
      </c>
      <c r="C249" s="269">
        <v>9</v>
      </c>
      <c r="D249" s="267" t="s">
        <v>394</v>
      </c>
      <c r="E249" s="267" t="s">
        <v>394</v>
      </c>
      <c r="F249" s="267" t="s">
        <v>394</v>
      </c>
      <c r="G249" s="267" t="s">
        <v>394</v>
      </c>
      <c r="H249" s="267" t="s">
        <v>394</v>
      </c>
      <c r="I249" s="267" t="s">
        <v>394</v>
      </c>
      <c r="J249" s="269" t="s">
        <v>395</v>
      </c>
      <c r="K249" s="269">
        <v>8.78</v>
      </c>
      <c r="L249" s="268" t="s">
        <v>356</v>
      </c>
      <c r="M249" s="268" t="s">
        <v>647</v>
      </c>
      <c r="N249" s="260" t="s">
        <v>893</v>
      </c>
      <c r="O249" s="261">
        <v>9</v>
      </c>
      <c r="P249" s="268"/>
      <c r="Q249" s="269">
        <v>9</v>
      </c>
      <c r="R249" s="268"/>
      <c r="S249" s="268"/>
      <c r="T249" s="276" t="s">
        <v>356</v>
      </c>
      <c r="U249" s="269" t="s">
        <v>356</v>
      </c>
      <c r="V249" s="269">
        <v>8.78</v>
      </c>
      <c r="W249" s="268"/>
      <c r="X249" s="268"/>
      <c r="Y249" s="268"/>
      <c r="Z249" s="269"/>
      <c r="AA249" s="261">
        <v>9</v>
      </c>
      <c r="AB249" s="268"/>
      <c r="AD249" s="195">
        <v>209</v>
      </c>
    </row>
    <row r="250" spans="1:30" s="195" customFormat="1" ht="38.25" customHeight="1">
      <c r="A250" s="266">
        <f t="shared" si="43"/>
        <v>206</v>
      </c>
      <c r="B250" s="268" t="s">
        <v>648</v>
      </c>
      <c r="C250" s="269">
        <v>9</v>
      </c>
      <c r="D250" s="267" t="s">
        <v>394</v>
      </c>
      <c r="E250" s="267" t="s">
        <v>394</v>
      </c>
      <c r="F250" s="267" t="s">
        <v>394</v>
      </c>
      <c r="G250" s="267" t="s">
        <v>394</v>
      </c>
      <c r="H250" s="267" t="s">
        <v>394</v>
      </c>
      <c r="I250" s="267" t="s">
        <v>394</v>
      </c>
      <c r="J250" s="269" t="s">
        <v>395</v>
      </c>
      <c r="K250" s="269">
        <v>8.61</v>
      </c>
      <c r="L250" s="268" t="s">
        <v>356</v>
      </c>
      <c r="M250" s="268" t="s">
        <v>648</v>
      </c>
      <c r="N250" s="260" t="s">
        <v>893</v>
      </c>
      <c r="O250" s="261">
        <v>9</v>
      </c>
      <c r="P250" s="268"/>
      <c r="Q250" s="269">
        <v>9</v>
      </c>
      <c r="R250" s="268"/>
      <c r="S250" s="268"/>
      <c r="T250" s="276" t="s">
        <v>356</v>
      </c>
      <c r="U250" s="269" t="s">
        <v>356</v>
      </c>
      <c r="V250" s="269">
        <v>8.61</v>
      </c>
      <c r="W250" s="268"/>
      <c r="X250" s="268"/>
      <c r="Y250" s="268"/>
      <c r="Z250" s="269"/>
      <c r="AA250" s="261">
        <v>9</v>
      </c>
      <c r="AB250" s="268"/>
      <c r="AD250" s="195">
        <v>210</v>
      </c>
    </row>
    <row r="251" spans="1:30" s="195" customFormat="1" ht="32.25" customHeight="1">
      <c r="A251" s="266">
        <f t="shared" si="43"/>
        <v>207</v>
      </c>
      <c r="B251" s="268" t="s">
        <v>649</v>
      </c>
      <c r="C251" s="269">
        <v>9</v>
      </c>
      <c r="D251" s="267" t="s">
        <v>394</v>
      </c>
      <c r="E251" s="267" t="s">
        <v>394</v>
      </c>
      <c r="F251" s="267" t="s">
        <v>394</v>
      </c>
      <c r="G251" s="267" t="s">
        <v>394</v>
      </c>
      <c r="H251" s="267" t="s">
        <v>394</v>
      </c>
      <c r="I251" s="267" t="s">
        <v>394</v>
      </c>
      <c r="J251" s="269" t="s">
        <v>395</v>
      </c>
      <c r="K251" s="269">
        <v>8.61</v>
      </c>
      <c r="L251" s="268" t="s">
        <v>356</v>
      </c>
      <c r="M251" s="268" t="s">
        <v>649</v>
      </c>
      <c r="N251" s="260" t="s">
        <v>893</v>
      </c>
      <c r="O251" s="261">
        <v>9</v>
      </c>
      <c r="P251" s="268"/>
      <c r="Q251" s="269">
        <v>9</v>
      </c>
      <c r="R251" s="268"/>
      <c r="S251" s="268"/>
      <c r="T251" s="276" t="s">
        <v>356</v>
      </c>
      <c r="U251" s="269" t="s">
        <v>356</v>
      </c>
      <c r="V251" s="269">
        <v>8.61</v>
      </c>
      <c r="W251" s="268"/>
      <c r="X251" s="268"/>
      <c r="Y251" s="268"/>
      <c r="Z251" s="269"/>
      <c r="AA251" s="261">
        <v>9</v>
      </c>
      <c r="AB251" s="268"/>
      <c r="AD251" s="195">
        <v>211</v>
      </c>
    </row>
    <row r="252" spans="1:30" s="195" customFormat="1" ht="21.75" customHeight="1">
      <c r="A252" s="266">
        <f t="shared" si="43"/>
        <v>208</v>
      </c>
      <c r="B252" s="268" t="s">
        <v>650</v>
      </c>
      <c r="C252" s="269">
        <v>9</v>
      </c>
      <c r="D252" s="267" t="s">
        <v>394</v>
      </c>
      <c r="E252" s="267" t="s">
        <v>394</v>
      </c>
      <c r="F252" s="267" t="s">
        <v>394</v>
      </c>
      <c r="G252" s="267" t="s">
        <v>394</v>
      </c>
      <c r="H252" s="267" t="s">
        <v>394</v>
      </c>
      <c r="I252" s="267" t="s">
        <v>394</v>
      </c>
      <c r="J252" s="269" t="s">
        <v>395</v>
      </c>
      <c r="K252" s="269">
        <v>8.61</v>
      </c>
      <c r="L252" s="268" t="s">
        <v>638</v>
      </c>
      <c r="M252" s="268" t="s">
        <v>650</v>
      </c>
      <c r="N252" s="260" t="s">
        <v>893</v>
      </c>
      <c r="O252" s="261">
        <v>9</v>
      </c>
      <c r="P252" s="268"/>
      <c r="Q252" s="269">
        <v>9</v>
      </c>
      <c r="R252" s="268"/>
      <c r="S252" s="268"/>
      <c r="T252" s="276" t="s">
        <v>638</v>
      </c>
      <c r="U252" s="269" t="s">
        <v>638</v>
      </c>
      <c r="V252" s="269">
        <v>8.61</v>
      </c>
      <c r="W252" s="268"/>
      <c r="X252" s="268"/>
      <c r="Y252" s="268"/>
      <c r="Z252" s="269"/>
      <c r="AA252" s="261">
        <v>9</v>
      </c>
      <c r="AB252" s="268"/>
      <c r="AD252" s="195">
        <v>213</v>
      </c>
    </row>
    <row r="253" spans="1:30" s="195" customFormat="1" ht="30.75" customHeight="1">
      <c r="A253" s="266">
        <f t="shared" si="43"/>
        <v>209</v>
      </c>
      <c r="B253" s="268" t="s">
        <v>651</v>
      </c>
      <c r="C253" s="269">
        <v>9</v>
      </c>
      <c r="D253" s="267" t="s">
        <v>394</v>
      </c>
      <c r="E253" s="267" t="s">
        <v>394</v>
      </c>
      <c r="F253" s="267" t="s">
        <v>394</v>
      </c>
      <c r="G253" s="267" t="s">
        <v>394</v>
      </c>
      <c r="H253" s="267" t="s">
        <v>394</v>
      </c>
      <c r="I253" s="267" t="s">
        <v>394</v>
      </c>
      <c r="J253" s="269" t="s">
        <v>395</v>
      </c>
      <c r="K253" s="269">
        <v>7.95</v>
      </c>
      <c r="L253" s="268" t="s">
        <v>208</v>
      </c>
      <c r="M253" s="268" t="s">
        <v>651</v>
      </c>
      <c r="N253" s="260" t="s">
        <v>893</v>
      </c>
      <c r="O253" s="261">
        <v>9</v>
      </c>
      <c r="P253" s="268"/>
      <c r="Q253" s="269">
        <v>9</v>
      </c>
      <c r="R253" s="268"/>
      <c r="S253" s="268"/>
      <c r="T253" s="276" t="s">
        <v>208</v>
      </c>
      <c r="U253" s="269" t="s">
        <v>208</v>
      </c>
      <c r="V253" s="269">
        <v>7.95</v>
      </c>
      <c r="W253" s="268"/>
      <c r="X253" s="268"/>
      <c r="Y253" s="268"/>
      <c r="Z253" s="269"/>
      <c r="AA253" s="261">
        <v>9</v>
      </c>
      <c r="AB253" s="268"/>
      <c r="AD253" s="195">
        <v>214</v>
      </c>
    </row>
    <row r="254" spans="1:30" s="195" customFormat="1" ht="33.75" customHeight="1">
      <c r="A254" s="266">
        <f t="shared" si="43"/>
        <v>210</v>
      </c>
      <c r="B254" s="268" t="s">
        <v>652</v>
      </c>
      <c r="C254" s="269">
        <v>9</v>
      </c>
      <c r="D254" s="267" t="s">
        <v>394</v>
      </c>
      <c r="E254" s="267" t="s">
        <v>394</v>
      </c>
      <c r="F254" s="267" t="s">
        <v>394</v>
      </c>
      <c r="G254" s="267" t="s">
        <v>394</v>
      </c>
      <c r="H254" s="267" t="s">
        <v>394</v>
      </c>
      <c r="I254" s="267" t="s">
        <v>394</v>
      </c>
      <c r="J254" s="269" t="s">
        <v>395</v>
      </c>
      <c r="K254" s="269">
        <v>8.62</v>
      </c>
      <c r="L254" s="268" t="s">
        <v>208</v>
      </c>
      <c r="M254" s="268" t="s">
        <v>652</v>
      </c>
      <c r="N254" s="260" t="s">
        <v>893</v>
      </c>
      <c r="O254" s="261">
        <v>9</v>
      </c>
      <c r="P254" s="268"/>
      <c r="Q254" s="269">
        <v>9</v>
      </c>
      <c r="R254" s="268"/>
      <c r="S254" s="268"/>
      <c r="T254" s="276" t="s">
        <v>208</v>
      </c>
      <c r="U254" s="269" t="s">
        <v>208</v>
      </c>
      <c r="V254" s="269">
        <v>8.62</v>
      </c>
      <c r="W254" s="268"/>
      <c r="X254" s="268"/>
      <c r="Y254" s="268"/>
      <c r="Z254" s="269"/>
      <c r="AA254" s="261">
        <v>9</v>
      </c>
      <c r="AB254" s="268"/>
      <c r="AD254" s="195">
        <v>215</v>
      </c>
    </row>
    <row r="255" spans="1:28" s="196" customFormat="1" ht="15">
      <c r="A255" s="259"/>
      <c r="B255" s="264" t="s">
        <v>411</v>
      </c>
      <c r="C255" s="274">
        <f>SUM(C240:C254)</f>
        <v>135</v>
      </c>
      <c r="D255" s="274"/>
      <c r="E255" s="274"/>
      <c r="F255" s="274"/>
      <c r="G255" s="274"/>
      <c r="H255" s="274"/>
      <c r="I255" s="274"/>
      <c r="J255" s="274"/>
      <c r="K255" s="274">
        <f>SUM(K240:K254)</f>
        <v>124.63</v>
      </c>
      <c r="L255" s="264"/>
      <c r="M255" s="264" t="s">
        <v>411</v>
      </c>
      <c r="N255" s="259"/>
      <c r="O255" s="265">
        <f>SUM(O240:O254)</f>
        <v>135</v>
      </c>
      <c r="P255" s="264"/>
      <c r="Q255" s="274">
        <f>SUM(Q240:Q254)</f>
        <v>135</v>
      </c>
      <c r="R255" s="264"/>
      <c r="S255" s="264"/>
      <c r="T255" s="264"/>
      <c r="U255" s="264"/>
      <c r="V255" s="274">
        <f aca="true" t="shared" si="44" ref="V255:AA255">SUM(V240:V254)</f>
        <v>124.63</v>
      </c>
      <c r="W255" s="274">
        <f t="shared" si="44"/>
        <v>0</v>
      </c>
      <c r="X255" s="274">
        <f t="shared" si="44"/>
        <v>0</v>
      </c>
      <c r="Y255" s="274">
        <f t="shared" si="44"/>
        <v>0</v>
      </c>
      <c r="Z255" s="274">
        <f t="shared" si="44"/>
        <v>0</v>
      </c>
      <c r="AA255" s="265">
        <f t="shared" si="44"/>
        <v>135</v>
      </c>
      <c r="AB255" s="264"/>
    </row>
    <row r="256" spans="1:28" s="196" customFormat="1" ht="15">
      <c r="A256" s="471" t="s">
        <v>653</v>
      </c>
      <c r="B256" s="472"/>
      <c r="C256" s="472"/>
      <c r="D256" s="472"/>
      <c r="E256" s="472"/>
      <c r="F256" s="472"/>
      <c r="G256" s="472"/>
      <c r="H256" s="472"/>
      <c r="I256" s="472"/>
      <c r="J256" s="472"/>
      <c r="K256" s="472"/>
      <c r="L256" s="472"/>
      <c r="M256" s="472"/>
      <c r="N256" s="472"/>
      <c r="O256" s="472"/>
      <c r="P256" s="472"/>
      <c r="Q256" s="472"/>
      <c r="R256" s="472"/>
      <c r="S256" s="472"/>
      <c r="T256" s="472"/>
      <c r="U256" s="472"/>
      <c r="V256" s="472"/>
      <c r="W256" s="472"/>
      <c r="X256" s="472"/>
      <c r="Y256" s="472"/>
      <c r="Z256" s="472"/>
      <c r="AA256" s="472"/>
      <c r="AB256" s="473"/>
    </row>
    <row r="257" spans="1:30" s="195" customFormat="1" ht="42.75">
      <c r="A257" s="266">
        <f>A254+1</f>
        <v>211</v>
      </c>
      <c r="B257" s="268" t="s">
        <v>654</v>
      </c>
      <c r="C257" s="269">
        <v>9</v>
      </c>
      <c r="D257" s="267" t="s">
        <v>394</v>
      </c>
      <c r="E257" s="267" t="s">
        <v>394</v>
      </c>
      <c r="F257" s="267" t="s">
        <v>394</v>
      </c>
      <c r="G257" s="267" t="s">
        <v>394</v>
      </c>
      <c r="H257" s="267" t="s">
        <v>394</v>
      </c>
      <c r="I257" s="267" t="s">
        <v>394</v>
      </c>
      <c r="J257" s="269" t="s">
        <v>395</v>
      </c>
      <c r="K257" s="269">
        <v>8.37</v>
      </c>
      <c r="L257" s="268" t="s">
        <v>638</v>
      </c>
      <c r="M257" s="268" t="s">
        <v>654</v>
      </c>
      <c r="N257" s="266" t="s">
        <v>1116</v>
      </c>
      <c r="O257" s="261">
        <v>9</v>
      </c>
      <c r="P257" s="268"/>
      <c r="Q257" s="269">
        <v>9</v>
      </c>
      <c r="R257" s="268" t="s">
        <v>1064</v>
      </c>
      <c r="S257" s="268" t="s">
        <v>1064</v>
      </c>
      <c r="T257" s="276" t="s">
        <v>1065</v>
      </c>
      <c r="U257" s="268" t="s">
        <v>1065</v>
      </c>
      <c r="V257" s="269"/>
      <c r="W257" s="269"/>
      <c r="X257" s="268">
        <v>5.92</v>
      </c>
      <c r="Y257" s="269">
        <v>2.45</v>
      </c>
      <c r="Z257" s="269">
        <v>8.37</v>
      </c>
      <c r="AA257" s="261">
        <v>8.37</v>
      </c>
      <c r="AB257" s="268"/>
      <c r="AD257" s="195">
        <v>216</v>
      </c>
    </row>
    <row r="258" spans="1:30" s="195" customFormat="1" ht="24" customHeight="1">
      <c r="A258" s="266">
        <f>A257+1</f>
        <v>212</v>
      </c>
      <c r="B258" s="268" t="s">
        <v>655</v>
      </c>
      <c r="C258" s="269">
        <v>9</v>
      </c>
      <c r="D258" s="267" t="s">
        <v>394</v>
      </c>
      <c r="E258" s="267" t="s">
        <v>394</v>
      </c>
      <c r="F258" s="267" t="s">
        <v>394</v>
      </c>
      <c r="G258" s="267" t="s">
        <v>394</v>
      </c>
      <c r="H258" s="267" t="s">
        <v>394</v>
      </c>
      <c r="I258" s="267" t="s">
        <v>394</v>
      </c>
      <c r="J258" s="269" t="s">
        <v>395</v>
      </c>
      <c r="K258" s="269">
        <v>8.42</v>
      </c>
      <c r="L258" s="268" t="s">
        <v>638</v>
      </c>
      <c r="M258" s="268" t="s">
        <v>655</v>
      </c>
      <c r="N258" s="260" t="s">
        <v>893</v>
      </c>
      <c r="O258" s="261">
        <v>9</v>
      </c>
      <c r="P258" s="268"/>
      <c r="Q258" s="269">
        <v>9</v>
      </c>
      <c r="R258" s="268" t="s">
        <v>1066</v>
      </c>
      <c r="S258" s="268" t="s">
        <v>1066</v>
      </c>
      <c r="T258" s="276" t="s">
        <v>1065</v>
      </c>
      <c r="U258" s="268" t="s">
        <v>1065</v>
      </c>
      <c r="V258" s="269"/>
      <c r="W258" s="269"/>
      <c r="X258" s="268">
        <v>5.87</v>
      </c>
      <c r="Y258" s="269">
        <v>2.55</v>
      </c>
      <c r="Z258" s="269">
        <v>8.42</v>
      </c>
      <c r="AA258" s="261">
        <v>8.42</v>
      </c>
      <c r="AB258" s="268"/>
      <c r="AD258" s="195">
        <v>217</v>
      </c>
    </row>
    <row r="259" spans="1:30" s="195" customFormat="1" ht="25.5" customHeight="1">
      <c r="A259" s="266">
        <f>A258+1</f>
        <v>213</v>
      </c>
      <c r="B259" s="268" t="s">
        <v>656</v>
      </c>
      <c r="C259" s="269">
        <v>9</v>
      </c>
      <c r="D259" s="267" t="s">
        <v>394</v>
      </c>
      <c r="E259" s="267" t="s">
        <v>394</v>
      </c>
      <c r="F259" s="267" t="s">
        <v>394</v>
      </c>
      <c r="G259" s="267" t="s">
        <v>394</v>
      </c>
      <c r="H259" s="267" t="s">
        <v>394</v>
      </c>
      <c r="I259" s="267" t="s">
        <v>394</v>
      </c>
      <c r="J259" s="269" t="s">
        <v>395</v>
      </c>
      <c r="K259" s="269">
        <v>2.25</v>
      </c>
      <c r="L259" s="268" t="s">
        <v>638</v>
      </c>
      <c r="M259" s="268" t="s">
        <v>656</v>
      </c>
      <c r="N259" s="260" t="s">
        <v>893</v>
      </c>
      <c r="O259" s="261">
        <v>9</v>
      </c>
      <c r="P259" s="268"/>
      <c r="Q259" s="269">
        <v>9</v>
      </c>
      <c r="R259" s="268" t="s">
        <v>1067</v>
      </c>
      <c r="S259" s="268" t="s">
        <v>1067</v>
      </c>
      <c r="T259" s="276" t="s">
        <v>1065</v>
      </c>
      <c r="U259" s="268" t="s">
        <v>1065</v>
      </c>
      <c r="V259" s="269"/>
      <c r="W259" s="268"/>
      <c r="X259" s="268">
        <v>2.25</v>
      </c>
      <c r="Y259" s="268" t="s">
        <v>394</v>
      </c>
      <c r="Z259" s="269">
        <v>2.25</v>
      </c>
      <c r="AA259" s="261">
        <v>2.25</v>
      </c>
      <c r="AB259" s="268"/>
      <c r="AD259" s="195">
        <v>218</v>
      </c>
    </row>
    <row r="260" spans="1:30" s="195" customFormat="1" ht="28.5">
      <c r="A260" s="266">
        <f aca="true" t="shared" si="45" ref="A260:A268">A259+1</f>
        <v>214</v>
      </c>
      <c r="B260" s="268" t="s">
        <v>657</v>
      </c>
      <c r="C260" s="269">
        <v>9</v>
      </c>
      <c r="D260" s="267" t="s">
        <v>394</v>
      </c>
      <c r="E260" s="267" t="s">
        <v>394</v>
      </c>
      <c r="F260" s="267" t="s">
        <v>394</v>
      </c>
      <c r="G260" s="267" t="s">
        <v>394</v>
      </c>
      <c r="H260" s="267" t="s">
        <v>394</v>
      </c>
      <c r="I260" s="267" t="s">
        <v>394</v>
      </c>
      <c r="J260" s="269" t="s">
        <v>395</v>
      </c>
      <c r="K260" s="269">
        <v>4.75</v>
      </c>
      <c r="L260" s="268" t="s">
        <v>638</v>
      </c>
      <c r="M260" s="268" t="s">
        <v>657</v>
      </c>
      <c r="N260" s="260" t="s">
        <v>893</v>
      </c>
      <c r="O260" s="261">
        <v>9</v>
      </c>
      <c r="P260" s="268"/>
      <c r="Q260" s="269">
        <v>9</v>
      </c>
      <c r="R260" s="268" t="s">
        <v>1068</v>
      </c>
      <c r="S260" s="268" t="s">
        <v>1068</v>
      </c>
      <c r="T260" s="276" t="s">
        <v>683</v>
      </c>
      <c r="U260" s="268" t="s">
        <v>683</v>
      </c>
      <c r="V260" s="269"/>
      <c r="W260" s="268"/>
      <c r="X260" s="268">
        <v>3.25</v>
      </c>
      <c r="Y260" s="269">
        <v>1.5</v>
      </c>
      <c r="Z260" s="269">
        <v>4.75</v>
      </c>
      <c r="AA260" s="261">
        <v>4.75</v>
      </c>
      <c r="AB260" s="268"/>
      <c r="AD260" s="195">
        <v>219</v>
      </c>
    </row>
    <row r="261" spans="1:30" s="195" customFormat="1" ht="25.5" customHeight="1">
      <c r="A261" s="266">
        <f t="shared" si="45"/>
        <v>215</v>
      </c>
      <c r="B261" s="268" t="s">
        <v>658</v>
      </c>
      <c r="C261" s="269">
        <v>9</v>
      </c>
      <c r="D261" s="267" t="s">
        <v>394</v>
      </c>
      <c r="E261" s="267" t="s">
        <v>394</v>
      </c>
      <c r="F261" s="267" t="s">
        <v>394</v>
      </c>
      <c r="G261" s="267" t="s">
        <v>394</v>
      </c>
      <c r="H261" s="267" t="s">
        <v>394</v>
      </c>
      <c r="I261" s="267" t="s">
        <v>394</v>
      </c>
      <c r="J261" s="269" t="s">
        <v>395</v>
      </c>
      <c r="K261" s="269">
        <v>3.75</v>
      </c>
      <c r="L261" s="268" t="s">
        <v>638</v>
      </c>
      <c r="M261" s="268" t="s">
        <v>658</v>
      </c>
      <c r="N261" s="260" t="s">
        <v>893</v>
      </c>
      <c r="O261" s="261">
        <v>9</v>
      </c>
      <c r="P261" s="268"/>
      <c r="Q261" s="269">
        <v>9</v>
      </c>
      <c r="R261" s="268" t="s">
        <v>394</v>
      </c>
      <c r="S261" s="268" t="s">
        <v>394</v>
      </c>
      <c r="T261" s="276" t="s">
        <v>1065</v>
      </c>
      <c r="U261" s="268" t="s">
        <v>1065</v>
      </c>
      <c r="V261" s="269"/>
      <c r="W261" s="269"/>
      <c r="X261" s="268" t="s">
        <v>394</v>
      </c>
      <c r="Y261" s="268">
        <v>3.75</v>
      </c>
      <c r="Z261" s="269">
        <v>3.75</v>
      </c>
      <c r="AA261" s="261">
        <v>3.75</v>
      </c>
      <c r="AB261" s="268"/>
      <c r="AD261" s="195">
        <v>220</v>
      </c>
    </row>
    <row r="262" spans="1:30" s="195" customFormat="1" ht="45.75" customHeight="1">
      <c r="A262" s="266">
        <f t="shared" si="45"/>
        <v>216</v>
      </c>
      <c r="B262" s="268" t="s">
        <v>659</v>
      </c>
      <c r="C262" s="269">
        <v>9</v>
      </c>
      <c r="D262" s="269" t="s">
        <v>395</v>
      </c>
      <c r="E262" s="267" t="s">
        <v>394</v>
      </c>
      <c r="F262" s="267" t="s">
        <v>394</v>
      </c>
      <c r="G262" s="267" t="s">
        <v>394</v>
      </c>
      <c r="H262" s="267" t="s">
        <v>394</v>
      </c>
      <c r="I262" s="267" t="s">
        <v>394</v>
      </c>
      <c r="J262" s="267" t="s">
        <v>394</v>
      </c>
      <c r="K262" s="269"/>
      <c r="L262" s="268" t="s">
        <v>660</v>
      </c>
      <c r="M262" s="268" t="s">
        <v>659</v>
      </c>
      <c r="N262" s="260" t="s">
        <v>893</v>
      </c>
      <c r="O262" s="261">
        <v>9</v>
      </c>
      <c r="P262" s="268"/>
      <c r="Q262" s="269">
        <v>9</v>
      </c>
      <c r="R262" s="268" t="s">
        <v>394</v>
      </c>
      <c r="S262" s="268" t="s">
        <v>394</v>
      </c>
      <c r="T262" s="276" t="s">
        <v>1123</v>
      </c>
      <c r="U262" s="268" t="s">
        <v>394</v>
      </c>
      <c r="V262" s="269"/>
      <c r="W262" s="268"/>
      <c r="X262" s="268" t="s">
        <v>394</v>
      </c>
      <c r="Y262" s="268" t="s">
        <v>394</v>
      </c>
      <c r="Z262" s="269" t="s">
        <v>394</v>
      </c>
      <c r="AA262" s="261"/>
      <c r="AB262" s="268"/>
      <c r="AD262" s="195">
        <v>221</v>
      </c>
    </row>
    <row r="263" spans="1:30" s="195" customFormat="1" ht="24" customHeight="1">
      <c r="A263" s="266">
        <f t="shared" si="45"/>
        <v>217</v>
      </c>
      <c r="B263" s="268" t="s">
        <v>661</v>
      </c>
      <c r="C263" s="269">
        <v>9</v>
      </c>
      <c r="D263" s="267" t="s">
        <v>394</v>
      </c>
      <c r="E263" s="267" t="s">
        <v>394</v>
      </c>
      <c r="F263" s="267" t="s">
        <v>394</v>
      </c>
      <c r="G263" s="267" t="s">
        <v>394</v>
      </c>
      <c r="H263" s="267" t="s">
        <v>394</v>
      </c>
      <c r="I263" s="267" t="s">
        <v>394</v>
      </c>
      <c r="J263" s="269" t="s">
        <v>395</v>
      </c>
      <c r="K263" s="269">
        <v>8.42</v>
      </c>
      <c r="L263" s="268" t="s">
        <v>638</v>
      </c>
      <c r="M263" s="268" t="s">
        <v>661</v>
      </c>
      <c r="N263" s="260" t="s">
        <v>893</v>
      </c>
      <c r="O263" s="261">
        <v>9</v>
      </c>
      <c r="P263" s="268"/>
      <c r="Q263" s="269">
        <v>9</v>
      </c>
      <c r="R263" s="268" t="s">
        <v>1069</v>
      </c>
      <c r="S263" s="268" t="s">
        <v>1069</v>
      </c>
      <c r="T263" s="276" t="s">
        <v>1065</v>
      </c>
      <c r="U263" s="268" t="s">
        <v>1065</v>
      </c>
      <c r="V263" s="269"/>
      <c r="W263" s="269"/>
      <c r="X263" s="269">
        <v>5.35</v>
      </c>
      <c r="Y263" s="269">
        <v>3.07</v>
      </c>
      <c r="Z263" s="269">
        <v>8.42</v>
      </c>
      <c r="AA263" s="261">
        <v>8.42</v>
      </c>
      <c r="AB263" s="268"/>
      <c r="AD263" s="195">
        <v>222</v>
      </c>
    </row>
    <row r="264" spans="1:30" s="195" customFormat="1" ht="20.25" customHeight="1">
      <c r="A264" s="266">
        <f t="shared" si="45"/>
        <v>218</v>
      </c>
      <c r="B264" s="268" t="s">
        <v>662</v>
      </c>
      <c r="C264" s="269">
        <v>9</v>
      </c>
      <c r="D264" s="267" t="s">
        <v>394</v>
      </c>
      <c r="E264" s="269" t="s">
        <v>395</v>
      </c>
      <c r="F264" s="267" t="s">
        <v>394</v>
      </c>
      <c r="G264" s="267" t="s">
        <v>394</v>
      </c>
      <c r="H264" s="267" t="s">
        <v>394</v>
      </c>
      <c r="I264" s="267" t="s">
        <v>394</v>
      </c>
      <c r="J264" s="267" t="s">
        <v>394</v>
      </c>
      <c r="K264" s="269"/>
      <c r="L264" s="268" t="s">
        <v>663</v>
      </c>
      <c r="M264" s="268" t="s">
        <v>662</v>
      </c>
      <c r="N264" s="260" t="s">
        <v>893</v>
      </c>
      <c r="O264" s="261">
        <v>9</v>
      </c>
      <c r="P264" s="268"/>
      <c r="Q264" s="269">
        <v>9</v>
      </c>
      <c r="R264" s="268" t="s">
        <v>394</v>
      </c>
      <c r="S264" s="268" t="s">
        <v>394</v>
      </c>
      <c r="T264" s="276" t="s">
        <v>683</v>
      </c>
      <c r="U264" s="268"/>
      <c r="V264" s="269"/>
      <c r="W264" s="268"/>
      <c r="X264" s="268" t="s">
        <v>394</v>
      </c>
      <c r="Y264" s="268" t="s">
        <v>394</v>
      </c>
      <c r="Z264" s="269" t="s">
        <v>394</v>
      </c>
      <c r="AA264" s="261"/>
      <c r="AB264" s="268"/>
      <c r="AD264" s="195">
        <v>223</v>
      </c>
    </row>
    <row r="265" spans="1:30" s="195" customFormat="1" ht="20.25" customHeight="1">
      <c r="A265" s="266">
        <f t="shared" si="45"/>
        <v>219</v>
      </c>
      <c r="B265" s="268" t="s">
        <v>459</v>
      </c>
      <c r="C265" s="269">
        <v>9</v>
      </c>
      <c r="D265" s="269" t="s">
        <v>395</v>
      </c>
      <c r="E265" s="267" t="s">
        <v>394</v>
      </c>
      <c r="F265" s="267" t="s">
        <v>394</v>
      </c>
      <c r="G265" s="267" t="s">
        <v>394</v>
      </c>
      <c r="H265" s="267" t="s">
        <v>394</v>
      </c>
      <c r="I265" s="267" t="s">
        <v>394</v>
      </c>
      <c r="J265" s="267" t="s">
        <v>394</v>
      </c>
      <c r="K265" s="269"/>
      <c r="L265" s="268" t="s">
        <v>660</v>
      </c>
      <c r="M265" s="268" t="s">
        <v>459</v>
      </c>
      <c r="N265" s="260" t="s">
        <v>893</v>
      </c>
      <c r="O265" s="261">
        <v>9</v>
      </c>
      <c r="P265" s="268"/>
      <c r="Q265" s="269">
        <v>9</v>
      </c>
      <c r="R265" s="268" t="s">
        <v>394</v>
      </c>
      <c r="S265" s="268" t="s">
        <v>394</v>
      </c>
      <c r="T265" s="276" t="s">
        <v>683</v>
      </c>
      <c r="U265" s="268"/>
      <c r="V265" s="269"/>
      <c r="W265" s="268"/>
      <c r="X265" s="268" t="s">
        <v>394</v>
      </c>
      <c r="Y265" s="268" t="s">
        <v>394</v>
      </c>
      <c r="Z265" s="269" t="s">
        <v>394</v>
      </c>
      <c r="AA265" s="261"/>
      <c r="AB265" s="268"/>
      <c r="AD265" s="195">
        <v>224</v>
      </c>
    </row>
    <row r="266" spans="1:30" s="195" customFormat="1" ht="23.25" customHeight="1">
      <c r="A266" s="266">
        <f t="shared" si="45"/>
        <v>220</v>
      </c>
      <c r="B266" s="268" t="s">
        <v>664</v>
      </c>
      <c r="C266" s="269">
        <v>9</v>
      </c>
      <c r="D266" s="267" t="s">
        <v>394</v>
      </c>
      <c r="E266" s="267" t="s">
        <v>394</v>
      </c>
      <c r="F266" s="267" t="s">
        <v>394</v>
      </c>
      <c r="G266" s="267" t="s">
        <v>394</v>
      </c>
      <c r="H266" s="267" t="s">
        <v>394</v>
      </c>
      <c r="I266" s="267" t="s">
        <v>394</v>
      </c>
      <c r="J266" s="269" t="s">
        <v>395</v>
      </c>
      <c r="K266" s="269">
        <v>4.69</v>
      </c>
      <c r="L266" s="268" t="s">
        <v>638</v>
      </c>
      <c r="M266" s="268" t="s">
        <v>664</v>
      </c>
      <c r="N266" s="260" t="s">
        <v>893</v>
      </c>
      <c r="O266" s="261">
        <v>9</v>
      </c>
      <c r="P266" s="268"/>
      <c r="Q266" s="269">
        <v>9</v>
      </c>
      <c r="R266" s="268" t="s">
        <v>1070</v>
      </c>
      <c r="S266" s="268" t="s">
        <v>1070</v>
      </c>
      <c r="T266" s="276" t="s">
        <v>683</v>
      </c>
      <c r="U266" s="268" t="s">
        <v>683</v>
      </c>
      <c r="V266" s="269"/>
      <c r="W266" s="269"/>
      <c r="X266" s="269">
        <v>3.44</v>
      </c>
      <c r="Y266" s="269">
        <v>1.25</v>
      </c>
      <c r="Z266" s="269">
        <v>4.69</v>
      </c>
      <c r="AA266" s="261">
        <v>4.69</v>
      </c>
      <c r="AB266" s="268"/>
      <c r="AD266" s="195">
        <v>225</v>
      </c>
    </row>
    <row r="267" spans="1:30" s="195" customFormat="1" ht="26.25" customHeight="1">
      <c r="A267" s="266">
        <f t="shared" si="45"/>
        <v>221</v>
      </c>
      <c r="B267" s="268" t="s">
        <v>665</v>
      </c>
      <c r="C267" s="269">
        <v>9</v>
      </c>
      <c r="D267" s="267" t="s">
        <v>394</v>
      </c>
      <c r="E267" s="267" t="s">
        <v>394</v>
      </c>
      <c r="F267" s="267" t="s">
        <v>394</v>
      </c>
      <c r="G267" s="267" t="s">
        <v>394</v>
      </c>
      <c r="H267" s="267" t="s">
        <v>394</v>
      </c>
      <c r="I267" s="267" t="s">
        <v>394</v>
      </c>
      <c r="J267" s="269" t="s">
        <v>395</v>
      </c>
      <c r="K267" s="269">
        <v>8.32</v>
      </c>
      <c r="L267" s="268" t="s">
        <v>638</v>
      </c>
      <c r="M267" s="268" t="s">
        <v>665</v>
      </c>
      <c r="N267" s="260" t="s">
        <v>893</v>
      </c>
      <c r="O267" s="261">
        <v>9</v>
      </c>
      <c r="P267" s="268"/>
      <c r="Q267" s="269">
        <v>9</v>
      </c>
      <c r="R267" s="268" t="s">
        <v>1071</v>
      </c>
      <c r="S267" s="268" t="s">
        <v>1071</v>
      </c>
      <c r="T267" s="276" t="s">
        <v>1065</v>
      </c>
      <c r="U267" s="268" t="s">
        <v>1065</v>
      </c>
      <c r="V267" s="269"/>
      <c r="W267" s="269"/>
      <c r="X267" s="268">
        <v>5.92</v>
      </c>
      <c r="Y267" s="269">
        <v>2.4</v>
      </c>
      <c r="Z267" s="269">
        <v>8.32</v>
      </c>
      <c r="AA267" s="261">
        <v>8.32</v>
      </c>
      <c r="AB267" s="268"/>
      <c r="AD267" s="195">
        <v>226</v>
      </c>
    </row>
    <row r="268" spans="1:30" s="195" customFormat="1" ht="23.25" customHeight="1">
      <c r="A268" s="266">
        <f t="shared" si="45"/>
        <v>222</v>
      </c>
      <c r="B268" s="268" t="s">
        <v>666</v>
      </c>
      <c r="C268" s="269">
        <v>9</v>
      </c>
      <c r="D268" s="267" t="s">
        <v>394</v>
      </c>
      <c r="E268" s="267" t="s">
        <v>394</v>
      </c>
      <c r="F268" s="267" t="s">
        <v>394</v>
      </c>
      <c r="G268" s="267" t="s">
        <v>394</v>
      </c>
      <c r="H268" s="267" t="s">
        <v>394</v>
      </c>
      <c r="I268" s="267" t="s">
        <v>394</v>
      </c>
      <c r="J268" s="269" t="s">
        <v>395</v>
      </c>
      <c r="K268" s="269">
        <v>8.32</v>
      </c>
      <c r="L268" s="268" t="s">
        <v>638</v>
      </c>
      <c r="M268" s="268" t="s">
        <v>666</v>
      </c>
      <c r="N268" s="260" t="s">
        <v>893</v>
      </c>
      <c r="O268" s="261">
        <v>9</v>
      </c>
      <c r="P268" s="268"/>
      <c r="Q268" s="269">
        <v>9</v>
      </c>
      <c r="R268" s="268" t="s">
        <v>1070</v>
      </c>
      <c r="S268" s="268" t="s">
        <v>1070</v>
      </c>
      <c r="T268" s="276" t="s">
        <v>1065</v>
      </c>
      <c r="U268" s="268" t="s">
        <v>1065</v>
      </c>
      <c r="V268" s="269"/>
      <c r="W268" s="269"/>
      <c r="X268" s="268">
        <v>6.08</v>
      </c>
      <c r="Y268" s="269">
        <v>2.24</v>
      </c>
      <c r="Z268" s="269">
        <v>8.32</v>
      </c>
      <c r="AA268" s="261">
        <v>8.32</v>
      </c>
      <c r="AB268" s="268"/>
      <c r="AD268" s="195">
        <v>227</v>
      </c>
    </row>
    <row r="269" spans="1:28" s="196" customFormat="1" ht="15">
      <c r="A269" s="259"/>
      <c r="B269" s="264" t="s">
        <v>411</v>
      </c>
      <c r="C269" s="274">
        <f>SUM(C257:C268)</f>
        <v>108</v>
      </c>
      <c r="D269" s="235"/>
      <c r="E269" s="235"/>
      <c r="F269" s="274"/>
      <c r="G269" s="274"/>
      <c r="H269" s="274"/>
      <c r="I269" s="274"/>
      <c r="J269" s="274"/>
      <c r="K269" s="274">
        <f>SUM(K257:K268)</f>
        <v>57.29</v>
      </c>
      <c r="L269" s="264"/>
      <c r="M269" s="264" t="s">
        <v>411</v>
      </c>
      <c r="N269" s="259"/>
      <c r="O269" s="265">
        <f>SUM(O257:O268)</f>
        <v>108</v>
      </c>
      <c r="P269" s="264"/>
      <c r="Q269" s="274">
        <f>SUM(Q257:Q268)</f>
        <v>108</v>
      </c>
      <c r="R269" s="264"/>
      <c r="S269" s="264"/>
      <c r="T269" s="264"/>
      <c r="U269" s="264"/>
      <c r="V269" s="274">
        <f aca="true" t="shared" si="46" ref="V269:AA269">SUM(V257:V268)</f>
        <v>0</v>
      </c>
      <c r="W269" s="274">
        <f t="shared" si="46"/>
        <v>0</v>
      </c>
      <c r="X269" s="274">
        <f t="shared" si="46"/>
        <v>38.08</v>
      </c>
      <c r="Y269" s="274">
        <f t="shared" si="46"/>
        <v>19.21</v>
      </c>
      <c r="Z269" s="274">
        <f t="shared" si="46"/>
        <v>57.29</v>
      </c>
      <c r="AA269" s="265">
        <f t="shared" si="46"/>
        <v>57.29</v>
      </c>
      <c r="AB269" s="264"/>
    </row>
    <row r="270" spans="1:28" s="196" customFormat="1" ht="15">
      <c r="A270" s="471" t="s">
        <v>667</v>
      </c>
      <c r="B270" s="472"/>
      <c r="C270" s="472"/>
      <c r="D270" s="472"/>
      <c r="E270" s="472"/>
      <c r="F270" s="472"/>
      <c r="G270" s="472"/>
      <c r="H270" s="472"/>
      <c r="I270" s="472"/>
      <c r="J270" s="472"/>
      <c r="K270" s="472"/>
      <c r="L270" s="472"/>
      <c r="M270" s="472"/>
      <c r="N270" s="472"/>
      <c r="O270" s="472"/>
      <c r="P270" s="472"/>
      <c r="Q270" s="472"/>
      <c r="R270" s="472"/>
      <c r="S270" s="472"/>
      <c r="T270" s="472"/>
      <c r="U270" s="472"/>
      <c r="V270" s="472"/>
      <c r="W270" s="472"/>
      <c r="X270" s="472"/>
      <c r="Y270" s="472"/>
      <c r="Z270" s="472"/>
      <c r="AA270" s="472"/>
      <c r="AB270" s="473"/>
    </row>
    <row r="271" spans="1:30" s="195" customFormat="1" ht="42.75">
      <c r="A271" s="266">
        <f>A268+1</f>
        <v>223</v>
      </c>
      <c r="B271" s="268" t="s">
        <v>668</v>
      </c>
      <c r="C271" s="269">
        <v>9</v>
      </c>
      <c r="D271" s="267" t="s">
        <v>394</v>
      </c>
      <c r="E271" s="267" t="s">
        <v>394</v>
      </c>
      <c r="F271" s="267" t="s">
        <v>394</v>
      </c>
      <c r="G271" s="267" t="s">
        <v>394</v>
      </c>
      <c r="H271" s="267" t="s">
        <v>394</v>
      </c>
      <c r="I271" s="267" t="s">
        <v>394</v>
      </c>
      <c r="J271" s="269" t="s">
        <v>395</v>
      </c>
      <c r="K271" s="267">
        <v>3.12</v>
      </c>
      <c r="L271" s="269" t="s">
        <v>739</v>
      </c>
      <c r="M271" s="268" t="s">
        <v>668</v>
      </c>
      <c r="N271" s="266" t="s">
        <v>1116</v>
      </c>
      <c r="O271" s="261">
        <v>9</v>
      </c>
      <c r="P271" s="268" t="s">
        <v>1048</v>
      </c>
      <c r="Q271" s="269">
        <v>9</v>
      </c>
      <c r="R271" s="268" t="s">
        <v>1049</v>
      </c>
      <c r="S271" s="268"/>
      <c r="T271" s="277" t="s">
        <v>638</v>
      </c>
      <c r="U271" s="268" t="s">
        <v>638</v>
      </c>
      <c r="V271" s="269">
        <v>3.12</v>
      </c>
      <c r="W271" s="268">
        <v>0</v>
      </c>
      <c r="X271" s="268">
        <v>0</v>
      </c>
      <c r="Y271" s="268">
        <v>3.31</v>
      </c>
      <c r="Z271" s="268">
        <f>X271+Y271</f>
        <v>3.31</v>
      </c>
      <c r="AA271" s="261">
        <v>6.43</v>
      </c>
      <c r="AB271" s="268"/>
      <c r="AD271" s="195">
        <v>228</v>
      </c>
    </row>
    <row r="272" spans="1:30" s="195" customFormat="1" ht="22.5" customHeight="1">
      <c r="A272" s="266">
        <f aca="true" t="shared" si="47" ref="A272:A279">A271+1</f>
        <v>224</v>
      </c>
      <c r="B272" s="268" t="s">
        <v>669</v>
      </c>
      <c r="C272" s="269">
        <v>9</v>
      </c>
      <c r="D272" s="267" t="s">
        <v>394</v>
      </c>
      <c r="E272" s="267" t="s">
        <v>394</v>
      </c>
      <c r="F272" s="267" t="s">
        <v>394</v>
      </c>
      <c r="G272" s="267" t="s">
        <v>394</v>
      </c>
      <c r="H272" s="267" t="s">
        <v>394</v>
      </c>
      <c r="I272" s="269" t="s">
        <v>395</v>
      </c>
      <c r="J272" s="267" t="s">
        <v>394</v>
      </c>
      <c r="K272" s="267">
        <v>4.27</v>
      </c>
      <c r="L272" s="268" t="s">
        <v>780</v>
      </c>
      <c r="M272" s="268" t="s">
        <v>669</v>
      </c>
      <c r="N272" s="260" t="s">
        <v>893</v>
      </c>
      <c r="O272" s="261">
        <v>9</v>
      </c>
      <c r="P272" s="268" t="s">
        <v>1050</v>
      </c>
      <c r="Q272" s="269">
        <v>9</v>
      </c>
      <c r="R272" s="268" t="s">
        <v>1051</v>
      </c>
      <c r="S272" s="268" t="s">
        <v>1052</v>
      </c>
      <c r="T272" s="277" t="s">
        <v>638</v>
      </c>
      <c r="U272" s="268"/>
      <c r="V272" s="269">
        <f>2.87+1.4</f>
        <v>4.27</v>
      </c>
      <c r="W272" s="268" t="s">
        <v>394</v>
      </c>
      <c r="X272" s="268" t="s">
        <v>394</v>
      </c>
      <c r="Y272" s="268" t="s">
        <v>394</v>
      </c>
      <c r="Z272" s="268" t="s">
        <v>394</v>
      </c>
      <c r="AA272" s="261">
        <f>2.87+1.4</f>
        <v>4.27</v>
      </c>
      <c r="AB272" s="268"/>
      <c r="AD272" s="195">
        <v>229</v>
      </c>
    </row>
    <row r="273" spans="1:30" s="195" customFormat="1" ht="21" customHeight="1">
      <c r="A273" s="266">
        <f t="shared" si="47"/>
        <v>225</v>
      </c>
      <c r="B273" s="268" t="s">
        <v>670</v>
      </c>
      <c r="C273" s="269">
        <v>9</v>
      </c>
      <c r="D273" s="267" t="s">
        <v>394</v>
      </c>
      <c r="E273" s="267" t="s">
        <v>394</v>
      </c>
      <c r="F273" s="267" t="s">
        <v>394</v>
      </c>
      <c r="G273" s="267" t="s">
        <v>394</v>
      </c>
      <c r="H273" s="267" t="s">
        <v>394</v>
      </c>
      <c r="I273" s="267" t="s">
        <v>394</v>
      </c>
      <c r="J273" s="269" t="s">
        <v>395</v>
      </c>
      <c r="K273" s="269">
        <v>6.16</v>
      </c>
      <c r="L273" s="268" t="s">
        <v>638</v>
      </c>
      <c r="M273" s="268" t="s">
        <v>670</v>
      </c>
      <c r="N273" s="260" t="s">
        <v>893</v>
      </c>
      <c r="O273" s="261">
        <v>9</v>
      </c>
      <c r="P273" s="268" t="s">
        <v>1053</v>
      </c>
      <c r="Q273" s="269">
        <v>9</v>
      </c>
      <c r="R273" s="268" t="s">
        <v>1051</v>
      </c>
      <c r="S273" s="268"/>
      <c r="T273" s="277" t="s">
        <v>638</v>
      </c>
      <c r="U273" s="268" t="s">
        <v>638</v>
      </c>
      <c r="V273" s="269">
        <v>6.16</v>
      </c>
      <c r="W273" s="268" t="s">
        <v>394</v>
      </c>
      <c r="X273" s="268" t="s">
        <v>394</v>
      </c>
      <c r="Y273" s="268" t="s">
        <v>394</v>
      </c>
      <c r="Z273" s="268" t="s">
        <v>394</v>
      </c>
      <c r="AA273" s="261">
        <v>6.16</v>
      </c>
      <c r="AB273" s="268"/>
      <c r="AD273" s="195">
        <v>230</v>
      </c>
    </row>
    <row r="274" spans="1:30" s="195" customFormat="1" ht="23.25" customHeight="1">
      <c r="A274" s="266">
        <f t="shared" si="47"/>
        <v>226</v>
      </c>
      <c r="B274" s="268" t="s">
        <v>671</v>
      </c>
      <c r="C274" s="269">
        <v>9</v>
      </c>
      <c r="D274" s="267" t="s">
        <v>394</v>
      </c>
      <c r="E274" s="267" t="s">
        <v>394</v>
      </c>
      <c r="F274" s="267" t="s">
        <v>394</v>
      </c>
      <c r="G274" s="267" t="s">
        <v>394</v>
      </c>
      <c r="H274" s="267" t="s">
        <v>394</v>
      </c>
      <c r="I274" s="267" t="s">
        <v>394</v>
      </c>
      <c r="J274" s="269" t="s">
        <v>395</v>
      </c>
      <c r="K274" s="267">
        <v>6.85</v>
      </c>
      <c r="L274" s="268" t="s">
        <v>638</v>
      </c>
      <c r="M274" s="268" t="s">
        <v>671</v>
      </c>
      <c r="N274" s="260" t="s">
        <v>893</v>
      </c>
      <c r="O274" s="261">
        <v>9</v>
      </c>
      <c r="P274" s="268" t="s">
        <v>1054</v>
      </c>
      <c r="Q274" s="269">
        <v>9</v>
      </c>
      <c r="R274" s="268" t="s">
        <v>1055</v>
      </c>
      <c r="S274" s="222"/>
      <c r="T274" s="277" t="s">
        <v>638</v>
      </c>
      <c r="U274" s="268" t="s">
        <v>638</v>
      </c>
      <c r="V274" s="269">
        <v>6.85</v>
      </c>
      <c r="W274" s="268" t="s">
        <v>394</v>
      </c>
      <c r="X274" s="268" t="s">
        <v>394</v>
      </c>
      <c r="Y274" s="268" t="s">
        <v>394</v>
      </c>
      <c r="Z274" s="268" t="s">
        <v>394</v>
      </c>
      <c r="AA274" s="261">
        <v>6.85</v>
      </c>
      <c r="AB274" s="268"/>
      <c r="AD274" s="195">
        <v>231</v>
      </c>
    </row>
    <row r="275" spans="1:30" s="195" customFormat="1" ht="21" customHeight="1">
      <c r="A275" s="266">
        <f t="shared" si="47"/>
        <v>227</v>
      </c>
      <c r="B275" s="268" t="s">
        <v>672</v>
      </c>
      <c r="C275" s="269">
        <v>9</v>
      </c>
      <c r="D275" s="267" t="s">
        <v>394</v>
      </c>
      <c r="E275" s="267" t="s">
        <v>394</v>
      </c>
      <c r="F275" s="267" t="s">
        <v>394</v>
      </c>
      <c r="G275" s="267" t="s">
        <v>394</v>
      </c>
      <c r="H275" s="267" t="s">
        <v>394</v>
      </c>
      <c r="I275" s="269" t="s">
        <v>395</v>
      </c>
      <c r="J275" s="267" t="s">
        <v>394</v>
      </c>
      <c r="K275" s="267">
        <v>4.84</v>
      </c>
      <c r="L275" s="268" t="s">
        <v>408</v>
      </c>
      <c r="M275" s="268" t="s">
        <v>672</v>
      </c>
      <c r="N275" s="260" t="s">
        <v>893</v>
      </c>
      <c r="O275" s="261">
        <v>9</v>
      </c>
      <c r="P275" s="268" t="s">
        <v>1056</v>
      </c>
      <c r="Q275" s="269">
        <v>9</v>
      </c>
      <c r="R275" s="268" t="s">
        <v>1051</v>
      </c>
      <c r="S275" s="222"/>
      <c r="T275" s="277" t="s">
        <v>638</v>
      </c>
      <c r="U275" s="268" t="s">
        <v>638</v>
      </c>
      <c r="V275" s="269">
        <v>4.84</v>
      </c>
      <c r="W275" s="268" t="s">
        <v>394</v>
      </c>
      <c r="X275" s="268" t="s">
        <v>394</v>
      </c>
      <c r="Y275" s="268" t="s">
        <v>394</v>
      </c>
      <c r="Z275" s="268" t="s">
        <v>394</v>
      </c>
      <c r="AA275" s="261">
        <v>4.84</v>
      </c>
      <c r="AB275" s="268"/>
      <c r="AD275" s="195">
        <v>232</v>
      </c>
    </row>
    <row r="276" spans="1:30" s="195" customFormat="1" ht="20.25" customHeight="1">
      <c r="A276" s="266">
        <f t="shared" si="47"/>
        <v>228</v>
      </c>
      <c r="B276" s="268" t="s">
        <v>673</v>
      </c>
      <c r="C276" s="269">
        <v>9</v>
      </c>
      <c r="D276" s="267" t="s">
        <v>394</v>
      </c>
      <c r="E276" s="267" t="s">
        <v>394</v>
      </c>
      <c r="F276" s="267" t="s">
        <v>394</v>
      </c>
      <c r="G276" s="267" t="s">
        <v>394</v>
      </c>
      <c r="H276" s="267" t="s">
        <v>394</v>
      </c>
      <c r="I276" s="267" t="s">
        <v>394</v>
      </c>
      <c r="J276" s="269" t="s">
        <v>395</v>
      </c>
      <c r="K276" s="267">
        <v>6.19</v>
      </c>
      <c r="L276" s="268" t="s">
        <v>638</v>
      </c>
      <c r="M276" s="268" t="s">
        <v>673</v>
      </c>
      <c r="N276" s="260" t="s">
        <v>893</v>
      </c>
      <c r="O276" s="261">
        <v>9</v>
      </c>
      <c r="P276" s="268" t="s">
        <v>1057</v>
      </c>
      <c r="Q276" s="269">
        <v>9</v>
      </c>
      <c r="R276" s="268" t="s">
        <v>1058</v>
      </c>
      <c r="S276" s="222"/>
      <c r="T276" s="277" t="s">
        <v>638</v>
      </c>
      <c r="U276" s="268" t="s">
        <v>638</v>
      </c>
      <c r="V276" s="269">
        <f>4.92+1.27</f>
        <v>6.1899999999999995</v>
      </c>
      <c r="W276" s="268" t="s">
        <v>394</v>
      </c>
      <c r="X276" s="268" t="s">
        <v>394</v>
      </c>
      <c r="Y276" s="268" t="s">
        <v>394</v>
      </c>
      <c r="Z276" s="268" t="s">
        <v>394</v>
      </c>
      <c r="AA276" s="261">
        <f>4.92+1.27</f>
        <v>6.1899999999999995</v>
      </c>
      <c r="AB276" s="268"/>
      <c r="AD276" s="195">
        <v>233</v>
      </c>
    </row>
    <row r="277" spans="1:30" s="195" customFormat="1" ht="28.5">
      <c r="A277" s="266">
        <f t="shared" si="47"/>
        <v>229</v>
      </c>
      <c r="B277" s="268" t="s">
        <v>674</v>
      </c>
      <c r="C277" s="269">
        <v>9</v>
      </c>
      <c r="D277" s="267" t="s">
        <v>394</v>
      </c>
      <c r="E277" s="267" t="s">
        <v>394</v>
      </c>
      <c r="F277" s="267" t="s">
        <v>394</v>
      </c>
      <c r="G277" s="267" t="s">
        <v>394</v>
      </c>
      <c r="H277" s="267" t="s">
        <v>394</v>
      </c>
      <c r="I277" s="269" t="s">
        <v>395</v>
      </c>
      <c r="J277" s="267" t="s">
        <v>394</v>
      </c>
      <c r="K277" s="267">
        <v>4.4</v>
      </c>
      <c r="L277" s="268" t="s">
        <v>638</v>
      </c>
      <c r="M277" s="268" t="s">
        <v>674</v>
      </c>
      <c r="N277" s="260" t="s">
        <v>893</v>
      </c>
      <c r="O277" s="261">
        <v>9</v>
      </c>
      <c r="P277" s="268" t="s">
        <v>1059</v>
      </c>
      <c r="Q277" s="269">
        <v>9</v>
      </c>
      <c r="R277" s="268" t="s">
        <v>1060</v>
      </c>
      <c r="S277" s="222"/>
      <c r="T277" s="277" t="s">
        <v>638</v>
      </c>
      <c r="U277" s="268" t="s">
        <v>638</v>
      </c>
      <c r="V277" s="269">
        <v>4.4</v>
      </c>
      <c r="W277" s="268" t="s">
        <v>394</v>
      </c>
      <c r="X277" s="268" t="s">
        <v>394</v>
      </c>
      <c r="Y277" s="268" t="s">
        <v>394</v>
      </c>
      <c r="Z277" s="268" t="s">
        <v>394</v>
      </c>
      <c r="AA277" s="261">
        <v>4.4</v>
      </c>
      <c r="AB277" s="268"/>
      <c r="AD277" s="195">
        <v>234</v>
      </c>
    </row>
    <row r="278" spans="1:30" s="195" customFormat="1" ht="23.25" customHeight="1">
      <c r="A278" s="266">
        <f t="shared" si="47"/>
        <v>230</v>
      </c>
      <c r="B278" s="268" t="s">
        <v>675</v>
      </c>
      <c r="C278" s="269">
        <v>9</v>
      </c>
      <c r="D278" s="267" t="s">
        <v>394</v>
      </c>
      <c r="E278" s="267" t="s">
        <v>394</v>
      </c>
      <c r="F278" s="267" t="s">
        <v>394</v>
      </c>
      <c r="G278" s="267" t="s">
        <v>394</v>
      </c>
      <c r="H278" s="267" t="s">
        <v>394</v>
      </c>
      <c r="I278" s="267" t="s">
        <v>394</v>
      </c>
      <c r="J278" s="269" t="s">
        <v>395</v>
      </c>
      <c r="K278" s="267">
        <v>5.6</v>
      </c>
      <c r="L278" s="268" t="s">
        <v>638</v>
      </c>
      <c r="M278" s="268" t="s">
        <v>675</v>
      </c>
      <c r="N278" s="260" t="s">
        <v>893</v>
      </c>
      <c r="O278" s="261">
        <v>9</v>
      </c>
      <c r="P278" s="268" t="s">
        <v>1061</v>
      </c>
      <c r="Q278" s="269">
        <v>9</v>
      </c>
      <c r="R278" s="268" t="s">
        <v>1051</v>
      </c>
      <c r="S278" s="222"/>
      <c r="T278" s="277" t="s">
        <v>638</v>
      </c>
      <c r="U278" s="268" t="s">
        <v>638</v>
      </c>
      <c r="V278" s="269">
        <v>5.6</v>
      </c>
      <c r="W278" s="268" t="s">
        <v>394</v>
      </c>
      <c r="X278" s="268" t="s">
        <v>394</v>
      </c>
      <c r="Y278" s="268" t="s">
        <v>394</v>
      </c>
      <c r="Z278" s="268" t="s">
        <v>394</v>
      </c>
      <c r="AA278" s="261">
        <v>5.6</v>
      </c>
      <c r="AB278" s="268"/>
      <c r="AD278" s="195">
        <v>235</v>
      </c>
    </row>
    <row r="279" spans="1:30" s="195" customFormat="1" ht="20.25" customHeight="1">
      <c r="A279" s="266">
        <f t="shared" si="47"/>
        <v>231</v>
      </c>
      <c r="B279" s="268" t="s">
        <v>676</v>
      </c>
      <c r="C279" s="269">
        <v>9</v>
      </c>
      <c r="D279" s="267" t="s">
        <v>394</v>
      </c>
      <c r="E279" s="267" t="s">
        <v>394</v>
      </c>
      <c r="F279" s="267" t="s">
        <v>394</v>
      </c>
      <c r="G279" s="267" t="s">
        <v>394</v>
      </c>
      <c r="H279" s="267" t="s">
        <v>394</v>
      </c>
      <c r="I279" s="267" t="s">
        <v>394</v>
      </c>
      <c r="J279" s="269" t="s">
        <v>395</v>
      </c>
      <c r="K279" s="267">
        <v>5.08</v>
      </c>
      <c r="L279" s="268" t="s">
        <v>207</v>
      </c>
      <c r="M279" s="268" t="s">
        <v>676</v>
      </c>
      <c r="N279" s="260" t="s">
        <v>893</v>
      </c>
      <c r="O279" s="261">
        <v>9</v>
      </c>
      <c r="P279" s="268" t="s">
        <v>1062</v>
      </c>
      <c r="Q279" s="269">
        <v>9</v>
      </c>
      <c r="R279" s="268" t="s">
        <v>1051</v>
      </c>
      <c r="S279" s="222"/>
      <c r="T279" s="277" t="s">
        <v>638</v>
      </c>
      <c r="U279" s="268" t="s">
        <v>638</v>
      </c>
      <c r="V279" s="269">
        <v>5.08</v>
      </c>
      <c r="W279" s="268" t="s">
        <v>394</v>
      </c>
      <c r="X279" s="268" t="s">
        <v>394</v>
      </c>
      <c r="Y279" s="268" t="s">
        <v>394</v>
      </c>
      <c r="Z279" s="268" t="s">
        <v>394</v>
      </c>
      <c r="AA279" s="261">
        <v>5.08</v>
      </c>
      <c r="AB279" s="268"/>
      <c r="AD279" s="195">
        <v>236</v>
      </c>
    </row>
    <row r="280" spans="1:28" s="196" customFormat="1" ht="15">
      <c r="A280" s="259"/>
      <c r="B280" s="264" t="s">
        <v>411</v>
      </c>
      <c r="C280" s="274">
        <f>SUM(C271:C279)</f>
        <v>81</v>
      </c>
      <c r="D280" s="274"/>
      <c r="E280" s="274"/>
      <c r="F280" s="274"/>
      <c r="G280" s="274"/>
      <c r="H280" s="274"/>
      <c r="I280" s="274"/>
      <c r="J280" s="274"/>
      <c r="K280" s="274">
        <f>SUM(K271:K279)</f>
        <v>46.51</v>
      </c>
      <c r="L280" s="264"/>
      <c r="M280" s="264" t="s">
        <v>411</v>
      </c>
      <c r="N280" s="259"/>
      <c r="O280" s="265">
        <f>SUM(O271:O279)</f>
        <v>81</v>
      </c>
      <c r="P280" s="264"/>
      <c r="Q280" s="274">
        <f>SUM(Q271:Q279)</f>
        <v>81</v>
      </c>
      <c r="R280" s="264"/>
      <c r="S280" s="264"/>
      <c r="T280" s="264"/>
      <c r="U280" s="264"/>
      <c r="V280" s="274">
        <f aca="true" t="shared" si="48" ref="V280:AA280">SUM(V271:V279)</f>
        <v>46.51</v>
      </c>
      <c r="W280" s="274">
        <f t="shared" si="48"/>
        <v>0</v>
      </c>
      <c r="X280" s="274">
        <f t="shared" si="48"/>
        <v>0</v>
      </c>
      <c r="Y280" s="274">
        <f t="shared" si="48"/>
        <v>3.31</v>
      </c>
      <c r="Z280" s="274">
        <f t="shared" si="48"/>
        <v>3.31</v>
      </c>
      <c r="AA280" s="265">
        <f t="shared" si="48"/>
        <v>49.82</v>
      </c>
      <c r="AB280" s="264"/>
    </row>
    <row r="281" spans="1:28" s="196" customFormat="1" ht="15">
      <c r="A281" s="259"/>
      <c r="B281" s="264" t="s">
        <v>677</v>
      </c>
      <c r="C281" s="274" t="e">
        <f>C16+C21+C38+C55+C67+C79+C92+C105+C114+C125+C139+C150+C165+C179+C189+C198+C213+C225+C238+C255+C269+C280</f>
        <v>#REF!</v>
      </c>
      <c r="D281" s="274"/>
      <c r="E281" s="274"/>
      <c r="F281" s="274"/>
      <c r="G281" s="274"/>
      <c r="H281" s="274"/>
      <c r="I281" s="484" t="s">
        <v>677</v>
      </c>
      <c r="J281" s="484"/>
      <c r="K281" s="274" t="e">
        <f>K16+K21+K38+K55+K67+K79+K92+K105+K114+K125+K139+K150+K165+K179+K189+K198+K213+K225+K238+K255+K269+K280</f>
        <v>#REF!</v>
      </c>
      <c r="L281" s="264"/>
      <c r="M281" s="264" t="s">
        <v>677</v>
      </c>
      <c r="N281" s="259"/>
      <c r="O281" s="265">
        <f>O16+O21+O38+O55+O67+O79+O92+O105+O114+O125+O139+O150+O165+O179+O189+O198+O213+O225+O238+O255+O269+O280</f>
        <v>2079</v>
      </c>
      <c r="P281" s="264"/>
      <c r="Q281" s="274">
        <f>Q16+Q21+Q38+Q55+Q67+Q79+Q92+Q105+Q114+Q125+Q139+Q150+Q165+Q179+Q189+Q198+Q213+Q225+Q238+Q255+Q269+Q280</f>
        <v>2079</v>
      </c>
      <c r="R281" s="264"/>
      <c r="S281" s="264"/>
      <c r="T281" s="264"/>
      <c r="U281" s="264"/>
      <c r="V281" s="274">
        <f>V16+V21+V38+V55+V67+V79+V92+V105+V114+V125+V139+V150+V165+V179+V189+V198+V213+V225+V238+T255+V269+V280</f>
        <v>1243.6529999999998</v>
      </c>
      <c r="W281" s="274">
        <f>W16+W21+W38+W55+W67+W79+W92+W105+W114+W125+W139+W150+W165+W179+W189+W198+W213+W225+W238+W255+W269+W280</f>
        <v>19.01</v>
      </c>
      <c r="X281" s="274">
        <f>X16+X21+X38+X55+X67+X79+X92+X105+X114+X125+X139+X150+X165+X179+X189+X198+X213+X225+X238+V255+X269+X280</f>
        <v>220.363</v>
      </c>
      <c r="Y281" s="274">
        <f>Y16+Y21+Y38+Y55+Y67+Y79+Y92+Y105+Y114+Y125+Y139+Y150+Y165+Y179+Y189+Y198+Y213+Y225+Y238+Y255+Y269+Y280</f>
        <v>31.87</v>
      </c>
      <c r="Z281" s="274">
        <f>Z16+Z21+Z38+Z55+Z67+Z79+Z92+Z105+Z114+Z125+Z139+Z150+Z165+Z179+Z189+Z198+Z213+Z225+Z238+Z255+Z269+AA280</f>
        <v>260.483</v>
      </c>
      <c r="AA281" s="265">
        <f>AA16+AA21+AA38+AA55+AA67+AA79+AA92+AA105+AA114+AA125+AA139+AA150+AA165+AA179+AA189+AA198+AA213+AA225+AA238+AA255+AA269+AA280</f>
        <v>1668.528</v>
      </c>
      <c r="AB281" s="264"/>
    </row>
    <row r="282" spans="1:24" ht="15.75">
      <c r="A282" s="211"/>
      <c r="B282" s="212"/>
      <c r="C282" s="273"/>
      <c r="D282" s="273"/>
      <c r="E282" s="273"/>
      <c r="F282" s="273"/>
      <c r="G282" s="273"/>
      <c r="H282" s="273"/>
      <c r="I282" s="273"/>
      <c r="J282" s="273"/>
      <c r="K282" s="273"/>
      <c r="L282" s="213"/>
      <c r="M282" s="212"/>
      <c r="O282" s="273"/>
      <c r="X282" s="273"/>
    </row>
    <row r="283" spans="1:24" ht="15.75">
      <c r="A283" s="214"/>
      <c r="B283" s="212"/>
      <c r="C283" s="273"/>
      <c r="D283" s="273"/>
      <c r="E283" s="273"/>
      <c r="F283" s="273"/>
      <c r="G283" s="273"/>
      <c r="H283" s="273"/>
      <c r="I283" s="273"/>
      <c r="J283" s="273"/>
      <c r="K283" s="273"/>
      <c r="L283" s="213"/>
      <c r="M283" s="212"/>
      <c r="O283" s="273"/>
      <c r="X283" s="273"/>
    </row>
    <row r="284" spans="1:24" ht="15.75">
      <c r="A284" s="215"/>
      <c r="B284" s="216"/>
      <c r="C284" s="213"/>
      <c r="D284" s="213"/>
      <c r="E284" s="213"/>
      <c r="F284" s="213"/>
      <c r="G284" s="213"/>
      <c r="H284" s="213"/>
      <c r="I284" s="213"/>
      <c r="J284" s="213"/>
      <c r="K284" s="217"/>
      <c r="L284" s="216"/>
      <c r="M284" s="216"/>
      <c r="O284" s="213"/>
      <c r="X284" s="217"/>
    </row>
    <row r="285" spans="1:24" ht="15.75">
      <c r="A285" s="213"/>
      <c r="B285" s="216"/>
      <c r="C285" s="213"/>
      <c r="D285" s="213"/>
      <c r="E285" s="213"/>
      <c r="F285" s="213"/>
      <c r="G285" s="213"/>
      <c r="H285" s="213"/>
      <c r="I285" s="213"/>
      <c r="J285" s="213"/>
      <c r="K285" s="217"/>
      <c r="L285" s="216"/>
      <c r="M285" s="216"/>
      <c r="O285" s="213"/>
      <c r="X285" s="217"/>
    </row>
    <row r="286" spans="1:24" ht="15.75">
      <c r="A286" s="213"/>
      <c r="B286" s="216"/>
      <c r="C286" s="213"/>
      <c r="D286" s="213"/>
      <c r="E286" s="213"/>
      <c r="F286" s="213"/>
      <c r="G286" s="213"/>
      <c r="H286" s="213"/>
      <c r="I286" s="213"/>
      <c r="J286" s="213"/>
      <c r="K286" s="217"/>
      <c r="L286" s="216"/>
      <c r="M286" s="216"/>
      <c r="O286" s="213"/>
      <c r="X286" s="217"/>
    </row>
    <row r="287" spans="1:24" ht="15.75">
      <c r="A287" s="213"/>
      <c r="B287" s="216"/>
      <c r="C287" s="213"/>
      <c r="D287" s="213"/>
      <c r="E287" s="213"/>
      <c r="F287" s="213"/>
      <c r="G287" s="213"/>
      <c r="H287" s="213"/>
      <c r="I287" s="213"/>
      <c r="J287" s="213"/>
      <c r="K287" s="217"/>
      <c r="L287" s="216"/>
      <c r="M287" s="216"/>
      <c r="O287" s="213"/>
      <c r="X287" s="217"/>
    </row>
    <row r="288" spans="1:24" ht="15.75">
      <c r="A288" s="213"/>
      <c r="B288" s="216"/>
      <c r="C288" s="213"/>
      <c r="D288" s="213"/>
      <c r="E288" s="213"/>
      <c r="F288" s="213"/>
      <c r="G288" s="213"/>
      <c r="H288" s="213"/>
      <c r="I288" s="213"/>
      <c r="J288" s="213"/>
      <c r="K288" s="217"/>
      <c r="L288" s="216"/>
      <c r="M288" s="216"/>
      <c r="O288" s="213"/>
      <c r="X288" s="217"/>
    </row>
    <row r="289" spans="1:24" ht="15.75">
      <c r="A289" s="213"/>
      <c r="B289" s="216"/>
      <c r="C289" s="213"/>
      <c r="D289" s="213"/>
      <c r="E289" s="213"/>
      <c r="F289" s="213"/>
      <c r="G289" s="213"/>
      <c r="H289" s="213"/>
      <c r="I289" s="213"/>
      <c r="J289" s="213"/>
      <c r="K289" s="217"/>
      <c r="L289" s="216"/>
      <c r="M289" s="216"/>
      <c r="O289" s="213"/>
      <c r="X289" s="217"/>
    </row>
    <row r="290" spans="1:24" ht="15.75">
      <c r="A290" s="213"/>
      <c r="B290" s="216"/>
      <c r="C290" s="213"/>
      <c r="D290" s="213"/>
      <c r="E290" s="213"/>
      <c r="F290" s="213"/>
      <c r="G290" s="213"/>
      <c r="H290" s="213"/>
      <c r="I290" s="213"/>
      <c r="J290" s="213"/>
      <c r="K290" s="217"/>
      <c r="L290" s="216"/>
      <c r="M290" s="216"/>
      <c r="O290" s="213"/>
      <c r="X290" s="217"/>
    </row>
    <row r="291" spans="1:24" ht="15.75">
      <c r="A291" s="213"/>
      <c r="B291" s="216"/>
      <c r="C291" s="213"/>
      <c r="D291" s="213"/>
      <c r="E291" s="213"/>
      <c r="F291" s="213"/>
      <c r="G291" s="213"/>
      <c r="H291" s="213"/>
      <c r="I291" s="213"/>
      <c r="J291" s="213"/>
      <c r="K291" s="217"/>
      <c r="L291" s="216">
        <f>100000*47</f>
        <v>4700000</v>
      </c>
      <c r="M291" s="216"/>
      <c r="O291" s="213"/>
      <c r="X291" s="217"/>
    </row>
  </sheetData>
  <sheetProtection/>
  <mergeCells count="48">
    <mergeCell ref="A226:AB226"/>
    <mergeCell ref="A239:AB239"/>
    <mergeCell ref="A256:AB256"/>
    <mergeCell ref="A270:AB270"/>
    <mergeCell ref="I281:J281"/>
    <mergeCell ref="A190:AB190"/>
    <mergeCell ref="A199:AB199"/>
    <mergeCell ref="A214:AB214"/>
    <mergeCell ref="V215:V224"/>
    <mergeCell ref="W215:W224"/>
    <mergeCell ref="X215:X224"/>
    <mergeCell ref="Y215:Y224"/>
    <mergeCell ref="Z215:Z224"/>
    <mergeCell ref="AA215:AA224"/>
    <mergeCell ref="A115:AB115"/>
    <mergeCell ref="A126:AB126"/>
    <mergeCell ref="A140:AB140"/>
    <mergeCell ref="A151:AB151"/>
    <mergeCell ref="A166:AB166"/>
    <mergeCell ref="A180:AB180"/>
    <mergeCell ref="A39:AB39"/>
    <mergeCell ref="A56:AB56"/>
    <mergeCell ref="A68:AB68"/>
    <mergeCell ref="A80:AB80"/>
    <mergeCell ref="A93:AB93"/>
    <mergeCell ref="A106:AB106"/>
    <mergeCell ref="A22:AB22"/>
    <mergeCell ref="U24:U25"/>
    <mergeCell ref="R3:R4"/>
    <mergeCell ref="S3:S4"/>
    <mergeCell ref="T3:T4"/>
    <mergeCell ref="V3:V4"/>
    <mergeCell ref="N3:N4"/>
    <mergeCell ref="O3:O4"/>
    <mergeCell ref="AA3:AA4"/>
    <mergeCell ref="AB3:AB4"/>
    <mergeCell ref="A6:AB6"/>
    <mergeCell ref="A17:AB17"/>
    <mergeCell ref="P3:P4"/>
    <mergeCell ref="Q3:Q4"/>
    <mergeCell ref="W3:W4"/>
    <mergeCell ref="X3:Z3"/>
    <mergeCell ref="A2:AB2"/>
    <mergeCell ref="A3:A4"/>
    <mergeCell ref="B3:B4"/>
    <mergeCell ref="C3:C4"/>
    <mergeCell ref="D3:J3"/>
    <mergeCell ref="M3:M4"/>
  </mergeCells>
  <hyperlinks>
    <hyperlink ref="A283" r:id="rId1" display="\\107cw\f\261 SUB CENTERS\20-02-2010\progress report 6 schemes on 20-02-2010(Vi)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SheetLayoutView="85" zoomScalePageLayoutView="0" workbookViewId="0" topLeftCell="C1">
      <selection activeCell="P6" sqref="P6"/>
    </sheetView>
  </sheetViews>
  <sheetFormatPr defaultColWidth="9.140625" defaultRowHeight="27" customHeight="1"/>
  <cols>
    <col min="1" max="1" width="7.28125" style="167" customWidth="1"/>
    <col min="2" max="2" width="15.57421875" style="116" customWidth="1"/>
    <col min="3" max="3" width="13.140625" style="117" customWidth="1"/>
    <col min="4" max="4" width="10.00390625" style="117" customWidth="1"/>
    <col min="5" max="5" width="12.00390625" style="167" customWidth="1"/>
    <col min="6" max="6" width="9.421875" style="117" customWidth="1"/>
    <col min="7" max="7" width="11.28125" style="117" customWidth="1"/>
    <col min="8" max="8" width="13.7109375" style="117" customWidth="1"/>
    <col min="9" max="9" width="14.140625" style="117" customWidth="1"/>
    <col min="10" max="10" width="16.140625" style="167" customWidth="1"/>
    <col min="11" max="11" width="15.421875" style="167" customWidth="1"/>
    <col min="12" max="12" width="14.7109375" style="167" customWidth="1"/>
    <col min="13" max="13" width="33.7109375" style="116" hidden="1" customWidth="1"/>
    <col min="14" max="16384" width="9.140625" style="116" customWidth="1"/>
  </cols>
  <sheetData>
    <row r="1" spans="1:14" s="142" customFormat="1" ht="59.25" customHeight="1">
      <c r="A1" s="401" t="s">
        <v>815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s="146" customFormat="1" ht="56.25" customHeight="1">
      <c r="A2" s="143" t="s">
        <v>11</v>
      </c>
      <c r="B2" s="143" t="s">
        <v>12</v>
      </c>
      <c r="C2" s="144" t="s">
        <v>13</v>
      </c>
      <c r="D2" s="144" t="s">
        <v>371</v>
      </c>
      <c r="E2" s="143" t="s">
        <v>14</v>
      </c>
      <c r="F2" s="144" t="s">
        <v>373</v>
      </c>
      <c r="G2" s="144" t="s">
        <v>15</v>
      </c>
      <c r="H2" s="144" t="s">
        <v>16</v>
      </c>
      <c r="I2" s="144" t="s">
        <v>329</v>
      </c>
      <c r="J2" s="144" t="s">
        <v>330</v>
      </c>
      <c r="K2" s="144" t="s">
        <v>331</v>
      </c>
      <c r="L2" s="144" t="s">
        <v>332</v>
      </c>
      <c r="M2" s="145" t="s">
        <v>26</v>
      </c>
      <c r="N2" s="144" t="s">
        <v>708</v>
      </c>
    </row>
    <row r="3" spans="1:14" s="149" customFormat="1" ht="18.75" customHeight="1">
      <c r="A3" s="147">
        <v>1</v>
      </c>
      <c r="B3" s="147">
        <v>2</v>
      </c>
      <c r="C3" s="147">
        <v>3</v>
      </c>
      <c r="D3" s="147">
        <v>4</v>
      </c>
      <c r="E3" s="147">
        <v>5</v>
      </c>
      <c r="F3" s="147">
        <v>6</v>
      </c>
      <c r="G3" s="147">
        <v>7</v>
      </c>
      <c r="H3" s="147">
        <v>8</v>
      </c>
      <c r="I3" s="147">
        <v>9</v>
      </c>
      <c r="J3" s="147">
        <v>10</v>
      </c>
      <c r="K3" s="147">
        <v>11</v>
      </c>
      <c r="L3" s="147">
        <v>12</v>
      </c>
      <c r="M3" s="148">
        <v>13</v>
      </c>
      <c r="N3" s="147">
        <v>13</v>
      </c>
    </row>
    <row r="4" spans="1:14" s="142" customFormat="1" ht="18.75" customHeight="1">
      <c r="A4" s="150" t="s">
        <v>17</v>
      </c>
      <c r="B4" s="400" t="s">
        <v>18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151"/>
      <c r="N4" s="151"/>
    </row>
    <row r="5" spans="1:14" s="142" customFormat="1" ht="18.75" customHeight="1">
      <c r="A5" s="150"/>
      <c r="B5" s="151" t="s">
        <v>19</v>
      </c>
      <c r="C5" s="152">
        <v>151</v>
      </c>
      <c r="D5" s="152">
        <v>121</v>
      </c>
      <c r="E5" s="152">
        <v>111</v>
      </c>
      <c r="F5" s="152">
        <v>111</v>
      </c>
      <c r="G5" s="152">
        <v>10</v>
      </c>
      <c r="H5" s="152">
        <v>30</v>
      </c>
      <c r="I5" s="153">
        <v>6535.8</v>
      </c>
      <c r="J5" s="153">
        <v>6535.8</v>
      </c>
      <c r="K5" s="153">
        <f>CEMONC!L205</f>
        <v>6489.6891000000005</v>
      </c>
      <c r="L5" s="153">
        <f>I5-J5</f>
        <v>0</v>
      </c>
      <c r="M5" s="154"/>
      <c r="N5" s="155" t="s">
        <v>748</v>
      </c>
    </row>
    <row r="6" spans="1:14" s="142" customFormat="1" ht="18.75" customHeight="1">
      <c r="A6" s="150"/>
      <c r="B6" s="402"/>
      <c r="C6" s="402"/>
      <c r="D6" s="402"/>
      <c r="E6" s="402"/>
      <c r="F6" s="402"/>
      <c r="G6" s="402"/>
      <c r="H6" s="402"/>
      <c r="I6" s="156"/>
      <c r="J6" s="153"/>
      <c r="K6" s="153"/>
      <c r="L6" s="153"/>
      <c r="M6" s="150"/>
      <c r="N6" s="151"/>
    </row>
    <row r="7" spans="1:14" s="142" customFormat="1" ht="18.75" customHeight="1" hidden="1">
      <c r="A7" s="150" t="s">
        <v>20</v>
      </c>
      <c r="B7" s="400" t="s">
        <v>24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151"/>
      <c r="N7" s="151"/>
    </row>
    <row r="8" spans="1:14" s="142" customFormat="1" ht="18.75" customHeight="1" hidden="1">
      <c r="A8" s="150"/>
      <c r="B8" s="151" t="s">
        <v>22</v>
      </c>
      <c r="C8" s="152">
        <v>38</v>
      </c>
      <c r="D8" s="152">
        <v>37</v>
      </c>
      <c r="E8" s="152">
        <v>37</v>
      </c>
      <c r="F8" s="152">
        <v>37</v>
      </c>
      <c r="G8" s="152">
        <v>0</v>
      </c>
      <c r="H8" s="157">
        <v>1</v>
      </c>
      <c r="I8" s="153">
        <v>384.8</v>
      </c>
      <c r="J8" s="153">
        <v>384.8</v>
      </c>
      <c r="K8" s="153">
        <f>BWH!L65</f>
        <v>377.6137000000001</v>
      </c>
      <c r="L8" s="153">
        <f>I8-J8</f>
        <v>0</v>
      </c>
      <c r="M8" s="151"/>
      <c r="N8" s="158" t="s">
        <v>749</v>
      </c>
    </row>
    <row r="9" spans="1:14" s="142" customFormat="1" ht="18.75" customHeight="1" hidden="1">
      <c r="A9" s="150"/>
      <c r="B9" s="402"/>
      <c r="C9" s="402"/>
      <c r="D9" s="402"/>
      <c r="E9" s="403"/>
      <c r="F9" s="403"/>
      <c r="G9" s="403"/>
      <c r="H9" s="403"/>
      <c r="I9" s="156"/>
      <c r="J9" s="153"/>
      <c r="K9" s="153"/>
      <c r="L9" s="153"/>
      <c r="M9" s="150"/>
      <c r="N9" s="151"/>
    </row>
    <row r="10" spans="1:14" ht="18.75" customHeight="1">
      <c r="A10" s="150" t="s">
        <v>20</v>
      </c>
      <c r="B10" s="400" t="s">
        <v>1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151"/>
      <c r="N10" s="159"/>
    </row>
    <row r="11" spans="1:14" ht="18.75" customHeight="1">
      <c r="A11" s="150"/>
      <c r="B11" s="151"/>
      <c r="C11" s="152">
        <v>3</v>
      </c>
      <c r="D11" s="152">
        <v>3</v>
      </c>
      <c r="E11" s="152">
        <v>1</v>
      </c>
      <c r="F11" s="152">
        <v>1</v>
      </c>
      <c r="G11" s="152">
        <v>1</v>
      </c>
      <c r="H11" s="157"/>
      <c r="I11" s="153">
        <v>602.5</v>
      </c>
      <c r="J11" s="153">
        <v>548.5</v>
      </c>
      <c r="K11" s="153" t="e">
        <f>#REF!</f>
        <v>#REF!</v>
      </c>
      <c r="L11" s="153">
        <f>I11-J11</f>
        <v>54</v>
      </c>
      <c r="M11" s="151"/>
      <c r="N11" s="160">
        <v>14</v>
      </c>
    </row>
    <row r="12" spans="1:14" ht="18.75" customHeight="1" hidden="1">
      <c r="A12" s="150"/>
      <c r="B12" s="161" t="s">
        <v>813</v>
      </c>
      <c r="C12" s="152"/>
      <c r="D12" s="152"/>
      <c r="E12" s="152"/>
      <c r="F12" s="152"/>
      <c r="G12" s="152"/>
      <c r="H12" s="157"/>
      <c r="I12" s="153"/>
      <c r="J12" s="153"/>
      <c r="K12" s="153"/>
      <c r="L12" s="153"/>
      <c r="M12" s="151"/>
      <c r="N12" s="159"/>
    </row>
    <row r="13" spans="1:14" ht="18.75" customHeight="1">
      <c r="A13" s="150" t="s">
        <v>21</v>
      </c>
      <c r="B13" s="151" t="s">
        <v>771</v>
      </c>
      <c r="C13" s="152"/>
      <c r="D13" s="152"/>
      <c r="E13" s="152"/>
      <c r="F13" s="152"/>
      <c r="G13" s="152"/>
      <c r="H13" s="157"/>
      <c r="I13" s="153"/>
      <c r="J13" s="153"/>
      <c r="K13" s="153"/>
      <c r="L13" s="153"/>
      <c r="M13" s="151"/>
      <c r="N13" s="160"/>
    </row>
    <row r="14" spans="1:14" ht="18.75" customHeight="1">
      <c r="A14" s="116"/>
      <c r="B14" s="151" t="s">
        <v>772</v>
      </c>
      <c r="C14" s="152">
        <v>5</v>
      </c>
      <c r="D14" s="152">
        <v>5</v>
      </c>
      <c r="E14" s="152"/>
      <c r="F14" s="152"/>
      <c r="G14" s="152">
        <v>5</v>
      </c>
      <c r="H14" s="157"/>
      <c r="I14" s="153" t="e">
        <f>#REF!</f>
        <v>#REF!</v>
      </c>
      <c r="J14" s="153">
        <v>600</v>
      </c>
      <c r="K14" s="153" t="e">
        <f>#REF!</f>
        <v>#REF!</v>
      </c>
      <c r="L14" s="153" t="e">
        <f>I14-J14</f>
        <v>#REF!</v>
      </c>
      <c r="M14" s="151"/>
      <c r="N14" s="160">
        <v>39</v>
      </c>
    </row>
    <row r="15" spans="1:14" s="142" customFormat="1" ht="18.75" customHeight="1">
      <c r="A15" s="150" t="s">
        <v>23</v>
      </c>
      <c r="B15" s="400" t="s">
        <v>333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151"/>
      <c r="N15" s="151"/>
    </row>
    <row r="16" spans="1:15" s="142" customFormat="1" ht="39" customHeight="1">
      <c r="A16" s="150"/>
      <c r="B16" s="154" t="s">
        <v>376</v>
      </c>
      <c r="C16" s="152">
        <v>271</v>
      </c>
      <c r="D16" s="152">
        <v>260</v>
      </c>
      <c r="E16" s="152">
        <v>186</v>
      </c>
      <c r="F16" s="152">
        <v>186</v>
      </c>
      <c r="G16" s="152">
        <v>74</v>
      </c>
      <c r="H16" s="152">
        <f>C16-D16</f>
        <v>11</v>
      </c>
      <c r="I16" s="153">
        <v>2439</v>
      </c>
      <c r="J16" s="153">
        <v>2080</v>
      </c>
      <c r="K16" s="153" t="e">
        <f>'ABS 271 Sub.'!M31</f>
        <v>#REF!</v>
      </c>
      <c r="L16" s="153">
        <f>I16-J16</f>
        <v>359</v>
      </c>
      <c r="M16" s="162"/>
      <c r="N16" s="158" t="s">
        <v>809</v>
      </c>
      <c r="O16" s="163"/>
    </row>
    <row r="17" spans="1:14" ht="18.75" customHeight="1" hidden="1">
      <c r="A17" s="150" t="s">
        <v>23</v>
      </c>
      <c r="B17" s="400" t="s">
        <v>381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151"/>
      <c r="N17" s="159"/>
    </row>
    <row r="18" spans="1:14" ht="18.75" customHeight="1" hidden="1">
      <c r="A18" s="150"/>
      <c r="B18" s="151"/>
      <c r="C18" s="152">
        <v>5</v>
      </c>
      <c r="D18" s="152">
        <v>5</v>
      </c>
      <c r="E18" s="152">
        <v>5</v>
      </c>
      <c r="F18" s="152">
        <v>5</v>
      </c>
      <c r="G18" s="152">
        <v>0</v>
      </c>
      <c r="H18" s="157">
        <v>0</v>
      </c>
      <c r="I18" s="153">
        <v>45.63</v>
      </c>
      <c r="J18" s="153">
        <v>45.63</v>
      </c>
      <c r="K18" s="153">
        <v>45.63</v>
      </c>
      <c r="L18" s="153">
        <f>I18-J18</f>
        <v>0</v>
      </c>
      <c r="M18" s="151"/>
      <c r="N18" s="160">
        <v>44</v>
      </c>
    </row>
    <row r="19" spans="1:14" s="142" customFormat="1" ht="18.75" customHeight="1">
      <c r="A19" s="150"/>
      <c r="B19" s="404" t="s">
        <v>194</v>
      </c>
      <c r="C19" s="404"/>
      <c r="D19" s="404"/>
      <c r="E19" s="404"/>
      <c r="F19" s="404"/>
      <c r="G19" s="404"/>
      <c r="H19" s="404"/>
      <c r="I19" s="153" t="e">
        <f>I5+I11+I14+I16</f>
        <v>#REF!</v>
      </c>
      <c r="J19" s="153">
        <f>J5+J11+J14+J16</f>
        <v>9764.3</v>
      </c>
      <c r="K19" s="153" t="e">
        <f>K5+K11+K14+K16</f>
        <v>#REF!</v>
      </c>
      <c r="L19" s="153" t="e">
        <f>L5+L11+L14+L16</f>
        <v>#REF!</v>
      </c>
      <c r="M19" s="151"/>
      <c r="N19" s="151"/>
    </row>
    <row r="20" spans="1:12" s="142" customFormat="1" ht="15.75">
      <c r="A20" s="164"/>
      <c r="C20" s="165"/>
      <c r="D20" s="165"/>
      <c r="E20" s="164"/>
      <c r="F20" s="165"/>
      <c r="G20" s="165"/>
      <c r="H20" s="165"/>
      <c r="I20" s="165"/>
      <c r="J20" s="166"/>
      <c r="K20" s="164"/>
      <c r="L20" s="164"/>
    </row>
    <row r="21" spans="3:10" ht="15.75">
      <c r="C21" s="167"/>
      <c r="D21" s="167"/>
      <c r="F21" s="167"/>
      <c r="G21" s="167"/>
      <c r="H21" s="167"/>
      <c r="J21" s="168"/>
    </row>
    <row r="22" spans="1:12" s="142" customFormat="1" ht="15.75">
      <c r="A22" s="169"/>
      <c r="C22" s="164"/>
      <c r="D22" s="164"/>
      <c r="E22" s="164"/>
      <c r="F22" s="164"/>
      <c r="G22" s="164"/>
      <c r="H22" s="164"/>
      <c r="I22" s="165"/>
      <c r="J22" s="164"/>
      <c r="K22" s="164"/>
      <c r="L22" s="164"/>
    </row>
    <row r="23" spans="3:8" ht="15.75">
      <c r="C23" s="167"/>
      <c r="D23" s="167"/>
      <c r="F23" s="167"/>
      <c r="G23" s="167"/>
      <c r="H23" s="167"/>
    </row>
    <row r="24" spans="3:8" ht="27" customHeight="1">
      <c r="C24" s="167"/>
      <c r="D24" s="167"/>
      <c r="F24" s="167"/>
      <c r="G24" s="167"/>
      <c r="H24" s="167"/>
    </row>
  </sheetData>
  <sheetProtection/>
  <mergeCells count="11">
    <mergeCell ref="B19:H19"/>
    <mergeCell ref="B17:L17"/>
    <mergeCell ref="B4:L4"/>
    <mergeCell ref="B6:D6"/>
    <mergeCell ref="E6:H6"/>
    <mergeCell ref="B10:L10"/>
    <mergeCell ref="B15:L15"/>
    <mergeCell ref="A1:N1"/>
    <mergeCell ref="B7:L7"/>
    <mergeCell ref="B9:D9"/>
    <mergeCell ref="E9:H9"/>
  </mergeCells>
  <printOptions horizontalCentered="1"/>
  <pageMargins left="1" right="0.5" top="1" bottom="1" header="0.5" footer="0.5"/>
  <pageSetup horizontalDpi="600" verticalDpi="600" orientation="landscape" paperSize="5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zoomScale="115" zoomScaleNormal="115" zoomScalePageLayoutView="0" workbookViewId="0" topLeftCell="A1">
      <pane ySplit="2" topLeftCell="A9" activePane="bottomLeft" state="frozen"/>
      <selection pane="topLeft" activeCell="C12" sqref="C12"/>
      <selection pane="bottomLeft" activeCell="A14" sqref="A14"/>
    </sheetView>
  </sheetViews>
  <sheetFormatPr defaultColWidth="9.140625" defaultRowHeight="27" customHeight="1"/>
  <cols>
    <col min="1" max="1" width="5.8515625" style="116" customWidth="1"/>
    <col min="2" max="2" width="21.28125" style="116" customWidth="1"/>
    <col min="3" max="3" width="13.7109375" style="117" customWidth="1"/>
    <col min="4" max="4" width="14.7109375" style="117" hidden="1" customWidth="1"/>
    <col min="5" max="5" width="37.28125" style="118" hidden="1" customWidth="1"/>
    <col min="6" max="6" width="35.140625" style="118" customWidth="1"/>
    <col min="7" max="7" width="20.57421875" style="118" hidden="1" customWidth="1"/>
    <col min="8" max="8" width="27.8515625" style="118" hidden="1" customWidth="1"/>
    <col min="9" max="9" width="15.57421875" style="117" customWidth="1"/>
    <col min="10" max="11" width="10.8515625" style="117" customWidth="1"/>
    <col min="12" max="12" width="12.7109375" style="119" customWidth="1"/>
    <col min="13" max="13" width="15.28125" style="119" customWidth="1"/>
    <col min="14" max="16384" width="9.140625" style="111" customWidth="1"/>
  </cols>
  <sheetData>
    <row r="1" spans="1:13" s="112" customFormat="1" ht="27" customHeight="1">
      <c r="A1" s="414" t="s">
        <v>206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114" customFormat="1" ht="54.75" customHeight="1">
      <c r="A2" s="1" t="s">
        <v>27</v>
      </c>
      <c r="B2" s="1" t="s">
        <v>28</v>
      </c>
      <c r="C2" s="2" t="s">
        <v>210</v>
      </c>
      <c r="D2" s="2" t="s">
        <v>213</v>
      </c>
      <c r="E2" s="1" t="s">
        <v>726</v>
      </c>
      <c r="F2" s="1" t="s">
        <v>275</v>
      </c>
      <c r="G2" s="1" t="s">
        <v>351</v>
      </c>
      <c r="H2" s="1" t="s">
        <v>727</v>
      </c>
      <c r="I2" s="2" t="s">
        <v>272</v>
      </c>
      <c r="J2" s="2" t="s">
        <v>212</v>
      </c>
      <c r="K2" s="2" t="s">
        <v>811</v>
      </c>
      <c r="L2" s="113" t="s">
        <v>279</v>
      </c>
      <c r="M2" s="113" t="s">
        <v>274</v>
      </c>
    </row>
    <row r="3" spans="1:13" s="61" customFormat="1" ht="18">
      <c r="A3" s="408" t="s">
        <v>170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109" customFormat="1" ht="33.75" customHeight="1">
      <c r="A4" s="104">
        <v>1</v>
      </c>
      <c r="B4" s="105" t="s">
        <v>48</v>
      </c>
      <c r="C4" s="106" t="s">
        <v>211</v>
      </c>
      <c r="D4" s="410" t="s">
        <v>335</v>
      </c>
      <c r="E4" s="105" t="s">
        <v>356</v>
      </c>
      <c r="F4" s="105" t="s">
        <v>356</v>
      </c>
      <c r="G4" s="105"/>
      <c r="H4" s="105"/>
      <c r="I4" s="106" t="s">
        <v>276</v>
      </c>
      <c r="J4" s="106">
        <v>52</v>
      </c>
      <c r="K4" s="106"/>
      <c r="L4" s="409">
        <v>122.71</v>
      </c>
      <c r="M4" s="409">
        <f>J4+J5+J6-L4</f>
        <v>15.790000000000006</v>
      </c>
    </row>
    <row r="5" spans="1:13" s="109" customFormat="1" ht="33.75" customHeight="1">
      <c r="A5" s="104">
        <v>2</v>
      </c>
      <c r="B5" s="105" t="s">
        <v>51</v>
      </c>
      <c r="C5" s="106" t="s">
        <v>211</v>
      </c>
      <c r="D5" s="409"/>
      <c r="E5" s="105" t="s">
        <v>356</v>
      </c>
      <c r="F5" s="105" t="s">
        <v>356</v>
      </c>
      <c r="G5" s="105"/>
      <c r="H5" s="105"/>
      <c r="I5" s="115" t="s">
        <v>276</v>
      </c>
      <c r="J5" s="106">
        <v>58</v>
      </c>
      <c r="K5" s="106"/>
      <c r="L5" s="409"/>
      <c r="M5" s="409"/>
    </row>
    <row r="6" spans="1:13" s="109" customFormat="1" ht="33.75" customHeight="1">
      <c r="A6" s="104">
        <v>3</v>
      </c>
      <c r="B6" s="105" t="s">
        <v>45</v>
      </c>
      <c r="C6" s="106" t="s">
        <v>211</v>
      </c>
      <c r="D6" s="409"/>
      <c r="E6" s="105" t="s">
        <v>356</v>
      </c>
      <c r="F6" s="105" t="s">
        <v>356</v>
      </c>
      <c r="G6" s="105"/>
      <c r="H6" s="105"/>
      <c r="I6" s="115" t="s">
        <v>276</v>
      </c>
      <c r="J6" s="106">
        <v>28.5</v>
      </c>
      <c r="K6" s="106"/>
      <c r="L6" s="409"/>
      <c r="M6" s="409"/>
    </row>
    <row r="7" spans="1:13" s="109" customFormat="1" ht="33.75" customHeight="1">
      <c r="A7" s="104">
        <v>4</v>
      </c>
      <c r="B7" s="105" t="s">
        <v>49</v>
      </c>
      <c r="C7" s="106" t="s">
        <v>211</v>
      </c>
      <c r="D7" s="106" t="s">
        <v>336</v>
      </c>
      <c r="E7" s="105" t="s">
        <v>356</v>
      </c>
      <c r="F7" s="105" t="s">
        <v>356</v>
      </c>
      <c r="G7" s="105"/>
      <c r="H7" s="105"/>
      <c r="I7" s="115" t="s">
        <v>276</v>
      </c>
      <c r="J7" s="106">
        <v>34</v>
      </c>
      <c r="K7" s="106"/>
      <c r="L7" s="115">
        <v>16.89</v>
      </c>
      <c r="M7" s="115">
        <f>J7-L7</f>
        <v>17.11</v>
      </c>
    </row>
    <row r="8" spans="1:13" s="109" customFormat="1" ht="39.75" customHeight="1">
      <c r="A8" s="104">
        <v>5</v>
      </c>
      <c r="B8" s="105" t="s">
        <v>50</v>
      </c>
      <c r="C8" s="106" t="s">
        <v>211</v>
      </c>
      <c r="D8" s="115" t="s">
        <v>337</v>
      </c>
      <c r="E8" s="105" t="s">
        <v>356</v>
      </c>
      <c r="F8" s="105" t="s">
        <v>356</v>
      </c>
      <c r="G8" s="105"/>
      <c r="H8" s="105"/>
      <c r="I8" s="115" t="s">
        <v>276</v>
      </c>
      <c r="J8" s="106">
        <v>53.2</v>
      </c>
      <c r="K8" s="106"/>
      <c r="L8" s="115">
        <v>60.7</v>
      </c>
      <c r="M8" s="115">
        <f>J8-L8</f>
        <v>-7.5</v>
      </c>
    </row>
    <row r="9" spans="1:13" s="122" customFormat="1" ht="15">
      <c r="A9" s="120"/>
      <c r="B9" s="108" t="s">
        <v>194</v>
      </c>
      <c r="C9" s="121"/>
      <c r="D9" s="121"/>
      <c r="E9" s="108"/>
      <c r="F9" s="108"/>
      <c r="G9" s="108"/>
      <c r="H9" s="108"/>
      <c r="I9" s="121"/>
      <c r="J9" s="121">
        <f>SUM(J4:J8)</f>
        <v>225.7</v>
      </c>
      <c r="K9" s="121"/>
      <c r="L9" s="121">
        <f>SUM(L4:L8)</f>
        <v>200.3</v>
      </c>
      <c r="M9" s="121">
        <f>SUM(M4:M8)</f>
        <v>25.400000000000006</v>
      </c>
    </row>
    <row r="10" spans="1:13" s="61" customFormat="1" ht="18">
      <c r="A10" s="408" t="s">
        <v>172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</row>
    <row r="11" spans="1:13" s="109" customFormat="1" ht="22.5" customHeight="1">
      <c r="A11" s="104">
        <v>6</v>
      </c>
      <c r="B11" s="105" t="s">
        <v>60</v>
      </c>
      <c r="C11" s="106" t="s">
        <v>211</v>
      </c>
      <c r="D11" s="106" t="s">
        <v>214</v>
      </c>
      <c r="E11" s="105" t="s">
        <v>207</v>
      </c>
      <c r="F11" s="105" t="s">
        <v>207</v>
      </c>
      <c r="G11" s="105"/>
      <c r="H11" s="105"/>
      <c r="I11" s="106" t="s">
        <v>276</v>
      </c>
      <c r="J11" s="106">
        <v>48</v>
      </c>
      <c r="K11" s="106">
        <v>57.5</v>
      </c>
      <c r="L11" s="115">
        <v>41.22</v>
      </c>
      <c r="M11" s="115">
        <f aca="true" t="shared" si="0" ref="M11:M18">J11-L11</f>
        <v>6.780000000000001</v>
      </c>
    </row>
    <row r="12" spans="1:13" s="109" customFormat="1" ht="22.5" customHeight="1">
      <c r="A12" s="104">
        <v>7</v>
      </c>
      <c r="B12" s="105" t="s">
        <v>61</v>
      </c>
      <c r="C12" s="106" t="s">
        <v>211</v>
      </c>
      <c r="D12" s="106"/>
      <c r="E12" s="105" t="s">
        <v>720</v>
      </c>
      <c r="F12" s="105" t="s">
        <v>207</v>
      </c>
      <c r="G12" s="105"/>
      <c r="H12" s="105"/>
      <c r="I12" s="106" t="s">
        <v>276</v>
      </c>
      <c r="J12" s="106">
        <v>37.8</v>
      </c>
      <c r="K12" s="106"/>
      <c r="L12" s="115">
        <v>19.87</v>
      </c>
      <c r="M12" s="115">
        <f t="shared" si="0"/>
        <v>17.929999999999996</v>
      </c>
    </row>
    <row r="13" spans="1:13" s="109" customFormat="1" ht="22.5" customHeight="1">
      <c r="A13" s="104">
        <v>8</v>
      </c>
      <c r="B13" s="105" t="s">
        <v>62</v>
      </c>
      <c r="C13" s="106" t="s">
        <v>211</v>
      </c>
      <c r="D13" s="106" t="s">
        <v>338</v>
      </c>
      <c r="E13" s="105" t="s">
        <v>356</v>
      </c>
      <c r="F13" s="105" t="s">
        <v>356</v>
      </c>
      <c r="G13" s="105"/>
      <c r="H13" s="105"/>
      <c r="I13" s="106" t="s">
        <v>276</v>
      </c>
      <c r="J13" s="106">
        <v>48.75</v>
      </c>
      <c r="K13" s="106">
        <v>62</v>
      </c>
      <c r="L13" s="115">
        <v>48.79</v>
      </c>
      <c r="M13" s="115">
        <f t="shared" si="0"/>
        <v>-0.03999999999999915</v>
      </c>
    </row>
    <row r="14" spans="1:13" s="109" customFormat="1" ht="22.5" customHeight="1">
      <c r="A14" s="104">
        <v>9</v>
      </c>
      <c r="B14" s="105" t="s">
        <v>63</v>
      </c>
      <c r="C14" s="106" t="s">
        <v>211</v>
      </c>
      <c r="D14" s="106" t="s">
        <v>216</v>
      </c>
      <c r="E14" s="105" t="s">
        <v>208</v>
      </c>
      <c r="F14" s="105" t="s">
        <v>208</v>
      </c>
      <c r="G14" s="105"/>
      <c r="H14" s="105"/>
      <c r="I14" s="106" t="s">
        <v>276</v>
      </c>
      <c r="J14" s="106">
        <v>50</v>
      </c>
      <c r="K14" s="106">
        <v>65.6</v>
      </c>
      <c r="L14" s="115">
        <v>51.04</v>
      </c>
      <c r="M14" s="115">
        <f t="shared" si="0"/>
        <v>-1.0399999999999991</v>
      </c>
    </row>
    <row r="15" spans="1:13" s="109" customFormat="1" ht="21.75" customHeight="1">
      <c r="A15" s="104">
        <v>10</v>
      </c>
      <c r="B15" s="105" t="s">
        <v>42</v>
      </c>
      <c r="C15" s="106" t="s">
        <v>211</v>
      </c>
      <c r="D15" s="107" t="s">
        <v>339</v>
      </c>
      <c r="E15" s="105" t="s">
        <v>9</v>
      </c>
      <c r="F15" s="105" t="s">
        <v>9</v>
      </c>
      <c r="G15" s="105"/>
      <c r="H15" s="105"/>
      <c r="I15" s="106"/>
      <c r="J15" s="106">
        <v>54</v>
      </c>
      <c r="K15" s="106"/>
      <c r="L15" s="115">
        <v>0</v>
      </c>
      <c r="M15" s="115">
        <f t="shared" si="0"/>
        <v>54</v>
      </c>
    </row>
    <row r="16" spans="1:13" s="109" customFormat="1" ht="18" customHeight="1">
      <c r="A16" s="104">
        <v>11</v>
      </c>
      <c r="B16" s="105" t="s">
        <v>64</v>
      </c>
      <c r="C16" s="106" t="s">
        <v>211</v>
      </c>
      <c r="D16" s="106" t="s">
        <v>217</v>
      </c>
      <c r="E16" s="105" t="s">
        <v>370</v>
      </c>
      <c r="F16" s="105" t="s">
        <v>370</v>
      </c>
      <c r="G16" s="123"/>
      <c r="H16" s="123"/>
      <c r="I16" s="106" t="s">
        <v>276</v>
      </c>
      <c r="J16" s="106">
        <v>39.1</v>
      </c>
      <c r="K16" s="106"/>
      <c r="L16" s="115">
        <v>41.03</v>
      </c>
      <c r="M16" s="115">
        <f t="shared" si="0"/>
        <v>-1.9299999999999997</v>
      </c>
    </row>
    <row r="17" spans="1:13" s="109" customFormat="1" ht="28.5">
      <c r="A17" s="104">
        <v>12</v>
      </c>
      <c r="B17" s="105" t="s">
        <v>65</v>
      </c>
      <c r="C17" s="106" t="s">
        <v>211</v>
      </c>
      <c r="D17" s="107" t="s">
        <v>339</v>
      </c>
      <c r="E17" s="105" t="s">
        <v>9</v>
      </c>
      <c r="F17" s="105" t="s">
        <v>9</v>
      </c>
      <c r="G17" s="105"/>
      <c r="H17" s="105"/>
      <c r="I17" s="106"/>
      <c r="J17" s="106">
        <v>76</v>
      </c>
      <c r="K17" s="106"/>
      <c r="L17" s="115">
        <v>0</v>
      </c>
      <c r="M17" s="115">
        <f t="shared" si="0"/>
        <v>76</v>
      </c>
    </row>
    <row r="18" spans="1:13" s="109" customFormat="1" ht="21.75" customHeight="1">
      <c r="A18" s="104">
        <v>13</v>
      </c>
      <c r="B18" s="105" t="s">
        <v>66</v>
      </c>
      <c r="C18" s="106" t="s">
        <v>211</v>
      </c>
      <c r="D18" s="106" t="s">
        <v>218</v>
      </c>
      <c r="E18" s="105" t="s">
        <v>208</v>
      </c>
      <c r="F18" s="105" t="s">
        <v>208</v>
      </c>
      <c r="G18" s="123"/>
      <c r="H18" s="123"/>
      <c r="I18" s="106" t="s">
        <v>277</v>
      </c>
      <c r="J18" s="106">
        <v>47.75</v>
      </c>
      <c r="K18" s="106"/>
      <c r="L18" s="115">
        <v>49.92</v>
      </c>
      <c r="M18" s="115">
        <f t="shared" si="0"/>
        <v>-2.1700000000000017</v>
      </c>
    </row>
    <row r="19" spans="1:13" s="122" customFormat="1" ht="15.75">
      <c r="A19" s="120"/>
      <c r="B19" s="9" t="s">
        <v>194</v>
      </c>
      <c r="C19" s="3"/>
      <c r="D19" s="3"/>
      <c r="E19" s="108"/>
      <c r="F19" s="108"/>
      <c r="G19" s="108"/>
      <c r="H19" s="108"/>
      <c r="I19" s="3"/>
      <c r="J19" s="3">
        <f>SUM(J11:J18)</f>
        <v>401.40000000000003</v>
      </c>
      <c r="K19" s="3">
        <f>SUM(K11:K18)</f>
        <v>185.1</v>
      </c>
      <c r="L19" s="3">
        <f>SUM(L11:L18)</f>
        <v>251.87</v>
      </c>
      <c r="M19" s="3">
        <f>SUM(M11:M18)</f>
        <v>149.52999999999997</v>
      </c>
    </row>
    <row r="20" spans="1:13" s="61" customFormat="1" ht="18">
      <c r="A20" s="408" t="s">
        <v>171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</row>
    <row r="21" spans="1:13" s="109" customFormat="1" ht="28.5">
      <c r="A21" s="104">
        <v>14</v>
      </c>
      <c r="B21" s="105" t="s">
        <v>41</v>
      </c>
      <c r="C21" s="106" t="s">
        <v>211</v>
      </c>
      <c r="D21" s="107" t="s">
        <v>339</v>
      </c>
      <c r="E21" s="105" t="s">
        <v>9</v>
      </c>
      <c r="F21" s="105" t="s">
        <v>9</v>
      </c>
      <c r="G21" s="105"/>
      <c r="H21" s="105"/>
      <c r="I21" s="106"/>
      <c r="J21" s="106">
        <v>100.05</v>
      </c>
      <c r="K21" s="106"/>
      <c r="L21" s="115">
        <v>0</v>
      </c>
      <c r="M21" s="115">
        <f aca="true" t="shared" si="1" ref="M21:M27">J21-L21</f>
        <v>100.05</v>
      </c>
    </row>
    <row r="22" spans="1:13" s="109" customFormat="1" ht="28.5">
      <c r="A22" s="104">
        <v>15</v>
      </c>
      <c r="B22" s="105" t="s">
        <v>52</v>
      </c>
      <c r="C22" s="106" t="s">
        <v>211</v>
      </c>
      <c r="D22" s="107" t="s">
        <v>339</v>
      </c>
      <c r="E22" s="105" t="s">
        <v>9</v>
      </c>
      <c r="F22" s="105" t="s">
        <v>9</v>
      </c>
      <c r="G22" s="105"/>
      <c r="H22" s="105"/>
      <c r="I22" s="106"/>
      <c r="J22" s="106">
        <v>80.04</v>
      </c>
      <c r="K22" s="106"/>
      <c r="L22" s="115">
        <v>0</v>
      </c>
      <c r="M22" s="115">
        <f t="shared" si="1"/>
        <v>80.04</v>
      </c>
    </row>
    <row r="23" spans="1:13" s="109" customFormat="1" ht="28.5">
      <c r="A23" s="104">
        <v>16</v>
      </c>
      <c r="B23" s="105" t="s">
        <v>53</v>
      </c>
      <c r="C23" s="106" t="s">
        <v>211</v>
      </c>
      <c r="D23" s="107" t="s">
        <v>339</v>
      </c>
      <c r="E23" s="105" t="s">
        <v>9</v>
      </c>
      <c r="F23" s="105" t="s">
        <v>9</v>
      </c>
      <c r="G23" s="105"/>
      <c r="H23" s="105"/>
      <c r="I23" s="106"/>
      <c r="J23" s="106">
        <v>58.7</v>
      </c>
      <c r="K23" s="106"/>
      <c r="L23" s="115">
        <v>0</v>
      </c>
      <c r="M23" s="115">
        <f t="shared" si="1"/>
        <v>58.7</v>
      </c>
    </row>
    <row r="24" spans="1:13" s="109" customFormat="1" ht="28.5">
      <c r="A24" s="104">
        <v>17</v>
      </c>
      <c r="B24" s="105" t="s">
        <v>54</v>
      </c>
      <c r="C24" s="106" t="s">
        <v>211</v>
      </c>
      <c r="D24" s="107" t="s">
        <v>339</v>
      </c>
      <c r="E24" s="105" t="s">
        <v>9</v>
      </c>
      <c r="F24" s="105" t="s">
        <v>9</v>
      </c>
      <c r="G24" s="105"/>
      <c r="H24" s="105"/>
      <c r="I24" s="106"/>
      <c r="J24" s="106">
        <v>57.36</v>
      </c>
      <c r="K24" s="106"/>
      <c r="L24" s="115">
        <v>0</v>
      </c>
      <c r="M24" s="115">
        <f t="shared" si="1"/>
        <v>57.36</v>
      </c>
    </row>
    <row r="25" spans="1:13" s="109" customFormat="1" ht="33" customHeight="1">
      <c r="A25" s="104">
        <v>18</v>
      </c>
      <c r="B25" s="105" t="s">
        <v>55</v>
      </c>
      <c r="C25" s="106" t="s">
        <v>211</v>
      </c>
      <c r="D25" s="107" t="s">
        <v>339</v>
      </c>
      <c r="E25" s="105" t="s">
        <v>9</v>
      </c>
      <c r="F25" s="105" t="s">
        <v>9</v>
      </c>
      <c r="G25" s="105"/>
      <c r="H25" s="105"/>
      <c r="I25" s="106"/>
      <c r="J25" s="106">
        <v>76.04</v>
      </c>
      <c r="K25" s="106"/>
      <c r="L25" s="115">
        <v>0</v>
      </c>
      <c r="M25" s="115">
        <f t="shared" si="1"/>
        <v>76.04</v>
      </c>
    </row>
    <row r="26" spans="1:13" s="109" customFormat="1" ht="36" customHeight="1">
      <c r="A26" s="104">
        <v>19</v>
      </c>
      <c r="B26" s="105" t="s">
        <v>56</v>
      </c>
      <c r="C26" s="106" t="s">
        <v>211</v>
      </c>
      <c r="D26" s="106" t="s">
        <v>340</v>
      </c>
      <c r="E26" s="105" t="s">
        <v>208</v>
      </c>
      <c r="F26" s="105" t="s">
        <v>208</v>
      </c>
      <c r="G26" s="105"/>
      <c r="H26" s="105"/>
      <c r="I26" s="104" t="s">
        <v>276</v>
      </c>
      <c r="J26" s="106">
        <v>50.59</v>
      </c>
      <c r="K26" s="106">
        <v>55.99</v>
      </c>
      <c r="L26" s="115">
        <v>49.57</v>
      </c>
      <c r="M26" s="115">
        <f t="shared" si="1"/>
        <v>1.0200000000000031</v>
      </c>
    </row>
    <row r="27" spans="1:13" s="109" customFormat="1" ht="28.5">
      <c r="A27" s="104">
        <v>20</v>
      </c>
      <c r="B27" s="105" t="s">
        <v>57</v>
      </c>
      <c r="C27" s="106" t="s">
        <v>211</v>
      </c>
      <c r="D27" s="107" t="s">
        <v>339</v>
      </c>
      <c r="E27" s="105" t="s">
        <v>9</v>
      </c>
      <c r="F27" s="105" t="s">
        <v>9</v>
      </c>
      <c r="G27" s="105"/>
      <c r="H27" s="105"/>
      <c r="I27" s="106"/>
      <c r="J27" s="106">
        <v>26.68</v>
      </c>
      <c r="K27" s="106"/>
      <c r="L27" s="115">
        <v>0</v>
      </c>
      <c r="M27" s="115">
        <f t="shared" si="1"/>
        <v>26.68</v>
      </c>
    </row>
    <row r="28" spans="1:13" s="109" customFormat="1" ht="36.75" customHeight="1">
      <c r="A28" s="104">
        <v>21</v>
      </c>
      <c r="B28" s="105" t="s">
        <v>58</v>
      </c>
      <c r="C28" s="106" t="s">
        <v>211</v>
      </c>
      <c r="D28" s="115" t="s">
        <v>341</v>
      </c>
      <c r="E28" s="105" t="s">
        <v>7</v>
      </c>
      <c r="F28" s="105" t="s">
        <v>7</v>
      </c>
      <c r="G28" s="105"/>
      <c r="H28" s="105"/>
      <c r="I28" s="115" t="s">
        <v>276</v>
      </c>
      <c r="J28" s="106">
        <v>106.72</v>
      </c>
      <c r="K28" s="106">
        <v>124.73</v>
      </c>
      <c r="L28" s="115">
        <v>117.51</v>
      </c>
      <c r="M28" s="115">
        <f>K28-L28</f>
        <v>7.219999999999999</v>
      </c>
    </row>
    <row r="29" spans="1:13" s="109" customFormat="1" ht="33" customHeight="1">
      <c r="A29" s="104">
        <v>22</v>
      </c>
      <c r="B29" s="105" t="s">
        <v>59</v>
      </c>
      <c r="C29" s="106" t="s">
        <v>211</v>
      </c>
      <c r="D29" s="115" t="s">
        <v>342</v>
      </c>
      <c r="E29" s="105" t="s">
        <v>7</v>
      </c>
      <c r="F29" s="105" t="s">
        <v>7</v>
      </c>
      <c r="G29" s="105"/>
      <c r="H29" s="105"/>
      <c r="I29" s="115" t="s">
        <v>276</v>
      </c>
      <c r="J29" s="106">
        <v>126.73</v>
      </c>
      <c r="K29" s="106">
        <v>147.29</v>
      </c>
      <c r="L29" s="115">
        <v>136.32</v>
      </c>
      <c r="M29" s="115">
        <f>K29-L29</f>
        <v>10.969999999999999</v>
      </c>
    </row>
    <row r="30" spans="1:13" s="122" customFormat="1" ht="15.75">
      <c r="A30" s="120"/>
      <c r="B30" s="9" t="s">
        <v>194</v>
      </c>
      <c r="C30" s="3"/>
      <c r="D30" s="3"/>
      <c r="E30" s="108"/>
      <c r="F30" s="108"/>
      <c r="G30" s="108"/>
      <c r="H30" s="108"/>
      <c r="I30" s="3"/>
      <c r="J30" s="3">
        <f>SUM(J21:J29)</f>
        <v>682.9100000000001</v>
      </c>
      <c r="K30" s="3">
        <f>SUM(K21:K29)</f>
        <v>328.01</v>
      </c>
      <c r="L30" s="3">
        <f>SUM(L21:L29)</f>
        <v>303.4</v>
      </c>
      <c r="M30" s="3">
        <f>SUM(M21:M29)</f>
        <v>418.08000000000004</v>
      </c>
    </row>
    <row r="31" spans="1:13" s="61" customFormat="1" ht="18">
      <c r="A31" s="408" t="s">
        <v>173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</row>
    <row r="32" spans="1:13" s="109" customFormat="1" ht="25.5" customHeight="1">
      <c r="A32" s="104">
        <v>23</v>
      </c>
      <c r="B32" s="105" t="s">
        <v>67</v>
      </c>
      <c r="C32" s="106" t="s">
        <v>211</v>
      </c>
      <c r="D32" s="410" t="s">
        <v>343</v>
      </c>
      <c r="E32" s="413" t="s">
        <v>208</v>
      </c>
      <c r="F32" s="413" t="s">
        <v>208</v>
      </c>
      <c r="G32" s="413"/>
      <c r="H32" s="104"/>
      <c r="I32" s="104" t="s">
        <v>277</v>
      </c>
      <c r="J32" s="106">
        <v>48</v>
      </c>
      <c r="K32" s="106"/>
      <c r="L32" s="409">
        <v>96.79</v>
      </c>
      <c r="M32" s="409">
        <f>J32+J33+J34-L32</f>
        <v>42.209999999999994</v>
      </c>
    </row>
    <row r="33" spans="1:13" s="109" customFormat="1" ht="22.5" customHeight="1">
      <c r="A33" s="104">
        <v>24</v>
      </c>
      <c r="B33" s="105" t="s">
        <v>71</v>
      </c>
      <c r="C33" s="106" t="s">
        <v>211</v>
      </c>
      <c r="D33" s="409"/>
      <c r="E33" s="413"/>
      <c r="F33" s="413"/>
      <c r="G33" s="413"/>
      <c r="H33" s="104"/>
      <c r="I33" s="104" t="s">
        <v>277</v>
      </c>
      <c r="J33" s="106">
        <v>51</v>
      </c>
      <c r="K33" s="106"/>
      <c r="L33" s="409"/>
      <c r="M33" s="409"/>
    </row>
    <row r="34" spans="1:13" s="109" customFormat="1" ht="22.5" customHeight="1">
      <c r="A34" s="104">
        <v>25</v>
      </c>
      <c r="B34" s="105" t="s">
        <v>73</v>
      </c>
      <c r="C34" s="106" t="s">
        <v>211</v>
      </c>
      <c r="D34" s="409"/>
      <c r="E34" s="413"/>
      <c r="F34" s="413"/>
      <c r="G34" s="413"/>
      <c r="H34" s="104"/>
      <c r="I34" s="104" t="s">
        <v>277</v>
      </c>
      <c r="J34" s="106">
        <v>40</v>
      </c>
      <c r="K34" s="106"/>
      <c r="L34" s="409"/>
      <c r="M34" s="409"/>
    </row>
    <row r="35" spans="1:13" s="109" customFormat="1" ht="30.75" customHeight="1">
      <c r="A35" s="104">
        <v>26</v>
      </c>
      <c r="B35" s="105" t="s">
        <v>68</v>
      </c>
      <c r="C35" s="106" t="s">
        <v>211</v>
      </c>
      <c r="D35" s="106" t="s">
        <v>221</v>
      </c>
      <c r="E35" s="105" t="s">
        <v>7</v>
      </c>
      <c r="F35" s="105" t="s">
        <v>7</v>
      </c>
      <c r="G35" s="105"/>
      <c r="H35" s="105"/>
      <c r="I35" s="106" t="s">
        <v>276</v>
      </c>
      <c r="J35" s="106">
        <v>45</v>
      </c>
      <c r="K35" s="106">
        <v>49</v>
      </c>
      <c r="L35" s="115">
        <v>36.06</v>
      </c>
      <c r="M35" s="115">
        <f aca="true" t="shared" si="2" ref="M35:M40">J35-L35</f>
        <v>8.939999999999998</v>
      </c>
    </row>
    <row r="36" spans="1:13" s="109" customFormat="1" ht="34.5" customHeight="1">
      <c r="A36" s="104">
        <v>27</v>
      </c>
      <c r="B36" s="105" t="s">
        <v>69</v>
      </c>
      <c r="C36" s="106" t="s">
        <v>211</v>
      </c>
      <c r="D36" s="106" t="s">
        <v>222</v>
      </c>
      <c r="E36" s="105" t="s">
        <v>678</v>
      </c>
      <c r="F36" s="105" t="s">
        <v>678</v>
      </c>
      <c r="G36" s="105"/>
      <c r="H36" s="105"/>
      <c r="I36" s="106" t="s">
        <v>276</v>
      </c>
      <c r="J36" s="106">
        <v>80</v>
      </c>
      <c r="K36" s="106">
        <v>92</v>
      </c>
      <c r="L36" s="115">
        <v>49.86</v>
      </c>
      <c r="M36" s="115">
        <f t="shared" si="2"/>
        <v>30.14</v>
      </c>
    </row>
    <row r="37" spans="1:13" s="109" customFormat="1" ht="34.5" customHeight="1">
      <c r="A37" s="104">
        <v>28</v>
      </c>
      <c r="B37" s="105" t="s">
        <v>70</v>
      </c>
      <c r="C37" s="106" t="s">
        <v>211</v>
      </c>
      <c r="D37" s="106" t="s">
        <v>223</v>
      </c>
      <c r="E37" s="105" t="s">
        <v>7</v>
      </c>
      <c r="F37" s="105" t="s">
        <v>7</v>
      </c>
      <c r="G37" s="105"/>
      <c r="H37" s="105"/>
      <c r="I37" s="104" t="s">
        <v>382</v>
      </c>
      <c r="J37" s="106">
        <v>101.38</v>
      </c>
      <c r="K37" s="106">
        <v>124</v>
      </c>
      <c r="L37" s="115">
        <v>94.22</v>
      </c>
      <c r="M37" s="115">
        <f t="shared" si="2"/>
        <v>7.159999999999997</v>
      </c>
    </row>
    <row r="38" spans="1:13" s="109" customFormat="1" ht="34.5" customHeight="1">
      <c r="A38" s="104">
        <v>29</v>
      </c>
      <c r="B38" s="105" t="s">
        <v>72</v>
      </c>
      <c r="C38" s="106" t="s">
        <v>211</v>
      </c>
      <c r="D38" s="106" t="s">
        <v>222</v>
      </c>
      <c r="E38" s="105" t="s">
        <v>356</v>
      </c>
      <c r="F38" s="105" t="s">
        <v>356</v>
      </c>
      <c r="G38" s="124"/>
      <c r="H38" s="124"/>
      <c r="I38" s="104" t="s">
        <v>277</v>
      </c>
      <c r="J38" s="106">
        <v>50</v>
      </c>
      <c r="K38" s="106"/>
      <c r="L38" s="115">
        <v>45.46</v>
      </c>
      <c r="M38" s="115">
        <f t="shared" si="2"/>
        <v>4.539999999999999</v>
      </c>
    </row>
    <row r="39" spans="1:13" s="109" customFormat="1" ht="34.5" customHeight="1">
      <c r="A39" s="104">
        <v>30</v>
      </c>
      <c r="B39" s="105" t="s">
        <v>74</v>
      </c>
      <c r="C39" s="106" t="s">
        <v>211</v>
      </c>
      <c r="D39" s="106" t="s">
        <v>224</v>
      </c>
      <c r="E39" s="105" t="s">
        <v>356</v>
      </c>
      <c r="F39" s="105" t="s">
        <v>356</v>
      </c>
      <c r="G39" s="105"/>
      <c r="H39" s="105"/>
      <c r="I39" s="104" t="s">
        <v>277</v>
      </c>
      <c r="J39" s="106">
        <v>90</v>
      </c>
      <c r="K39" s="106">
        <v>96</v>
      </c>
      <c r="L39" s="115">
        <v>84.65</v>
      </c>
      <c r="M39" s="115">
        <f t="shared" si="2"/>
        <v>5.349999999999994</v>
      </c>
    </row>
    <row r="40" spans="1:13" s="109" customFormat="1" ht="28.5" customHeight="1">
      <c r="A40" s="104">
        <v>31</v>
      </c>
      <c r="B40" s="105" t="s">
        <v>75</v>
      </c>
      <c r="C40" s="106" t="s">
        <v>211</v>
      </c>
      <c r="D40" s="106" t="s">
        <v>224</v>
      </c>
      <c r="E40" s="105" t="s">
        <v>356</v>
      </c>
      <c r="F40" s="105" t="s">
        <v>356</v>
      </c>
      <c r="G40" s="105"/>
      <c r="H40" s="105"/>
      <c r="I40" s="106" t="s">
        <v>276</v>
      </c>
      <c r="J40" s="106">
        <v>86</v>
      </c>
      <c r="K40" s="106">
        <v>98</v>
      </c>
      <c r="L40" s="115">
        <v>73.44</v>
      </c>
      <c r="M40" s="115">
        <f t="shared" si="2"/>
        <v>12.560000000000002</v>
      </c>
    </row>
    <row r="41" spans="1:13" s="122" customFormat="1" ht="15.75">
      <c r="A41" s="120"/>
      <c r="B41" s="9" t="s">
        <v>194</v>
      </c>
      <c r="C41" s="3"/>
      <c r="D41" s="3"/>
      <c r="E41" s="108"/>
      <c r="F41" s="108"/>
      <c r="G41" s="108"/>
      <c r="H41" s="108"/>
      <c r="I41" s="3"/>
      <c r="J41" s="3">
        <f>SUM(J32:J40)</f>
        <v>591.38</v>
      </c>
      <c r="K41" s="3">
        <f>SUM(K32:K40)</f>
        <v>459</v>
      </c>
      <c r="L41" s="3">
        <f>SUM(L32:L40)</f>
        <v>480.4800000000001</v>
      </c>
      <c r="M41" s="3">
        <f>SUM(M32:M40)</f>
        <v>110.89999999999998</v>
      </c>
    </row>
    <row r="42" spans="1:13" s="61" customFormat="1" ht="18">
      <c r="A42" s="408" t="s">
        <v>174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</row>
    <row r="43" spans="1:13" s="109" customFormat="1" ht="28.5">
      <c r="A43" s="104">
        <v>32</v>
      </c>
      <c r="B43" s="105" t="s">
        <v>76</v>
      </c>
      <c r="C43" s="106" t="s">
        <v>211</v>
      </c>
      <c r="D43" s="106"/>
      <c r="E43" s="105" t="s">
        <v>9</v>
      </c>
      <c r="F43" s="105" t="s">
        <v>9</v>
      </c>
      <c r="G43" s="105"/>
      <c r="H43" s="105"/>
      <c r="I43" s="106"/>
      <c r="J43" s="106">
        <v>55</v>
      </c>
      <c r="K43" s="106"/>
      <c r="L43" s="115">
        <v>0</v>
      </c>
      <c r="M43" s="115">
        <f>J43-L43</f>
        <v>55</v>
      </c>
    </row>
    <row r="44" spans="1:13" s="109" customFormat="1" ht="34.5" customHeight="1">
      <c r="A44" s="104">
        <v>33</v>
      </c>
      <c r="B44" s="105" t="s">
        <v>34</v>
      </c>
      <c r="C44" s="106" t="s">
        <v>211</v>
      </c>
      <c r="D44" s="106" t="s">
        <v>225</v>
      </c>
      <c r="E44" s="105" t="s">
        <v>357</v>
      </c>
      <c r="F44" s="105" t="s">
        <v>357</v>
      </c>
      <c r="G44" s="105"/>
      <c r="H44" s="105"/>
      <c r="I44" s="104" t="s">
        <v>277</v>
      </c>
      <c r="J44" s="106">
        <v>16.65</v>
      </c>
      <c r="K44" s="106"/>
      <c r="L44" s="115">
        <v>15.95</v>
      </c>
      <c r="M44" s="115">
        <f>J44-L44</f>
        <v>0.6999999999999993</v>
      </c>
    </row>
    <row r="45" spans="1:13" s="109" customFormat="1" ht="28.5">
      <c r="A45" s="104">
        <v>34</v>
      </c>
      <c r="B45" s="105" t="s">
        <v>77</v>
      </c>
      <c r="C45" s="106" t="s">
        <v>211</v>
      </c>
      <c r="D45" s="106" t="s">
        <v>225</v>
      </c>
      <c r="E45" s="105" t="s">
        <v>678</v>
      </c>
      <c r="F45" s="105" t="s">
        <v>678</v>
      </c>
      <c r="G45" s="105"/>
      <c r="H45" s="105"/>
      <c r="I45" s="104" t="s">
        <v>277</v>
      </c>
      <c r="J45" s="106">
        <v>20</v>
      </c>
      <c r="K45" s="106">
        <v>25</v>
      </c>
      <c r="L45" s="115">
        <v>10.45</v>
      </c>
      <c r="M45" s="115">
        <f>J45-L45</f>
        <v>9.55</v>
      </c>
    </row>
    <row r="46" spans="1:13" s="109" customFormat="1" ht="34.5" customHeight="1">
      <c r="A46" s="104">
        <v>35</v>
      </c>
      <c r="B46" s="105" t="s">
        <v>78</v>
      </c>
      <c r="C46" s="106" t="s">
        <v>211</v>
      </c>
      <c r="D46" s="410" t="s">
        <v>226</v>
      </c>
      <c r="E46" s="110" t="s">
        <v>356</v>
      </c>
      <c r="F46" s="110" t="s">
        <v>356</v>
      </c>
      <c r="G46" s="123"/>
      <c r="H46" s="123"/>
      <c r="I46" s="106" t="s">
        <v>276</v>
      </c>
      <c r="J46" s="410">
        <v>138</v>
      </c>
      <c r="K46" s="106"/>
      <c r="L46" s="409">
        <v>129.12</v>
      </c>
      <c r="M46" s="409">
        <f>J46-L46</f>
        <v>8.879999999999995</v>
      </c>
    </row>
    <row r="47" spans="1:13" s="109" customFormat="1" ht="32.25" customHeight="1">
      <c r="A47" s="104">
        <v>36</v>
      </c>
      <c r="B47" s="105" t="s">
        <v>79</v>
      </c>
      <c r="C47" s="106" t="s">
        <v>211</v>
      </c>
      <c r="D47" s="412"/>
      <c r="E47" s="110" t="s">
        <v>356</v>
      </c>
      <c r="F47" s="110" t="s">
        <v>356</v>
      </c>
      <c r="G47" s="125"/>
      <c r="H47" s="125"/>
      <c r="I47" s="115" t="s">
        <v>276</v>
      </c>
      <c r="J47" s="410"/>
      <c r="K47" s="106"/>
      <c r="L47" s="409"/>
      <c r="M47" s="409"/>
    </row>
    <row r="48" spans="1:13" s="109" customFormat="1" ht="30.75" customHeight="1">
      <c r="A48" s="104">
        <v>37</v>
      </c>
      <c r="B48" s="105" t="s">
        <v>81</v>
      </c>
      <c r="C48" s="106" t="s">
        <v>211</v>
      </c>
      <c r="D48" s="412"/>
      <c r="E48" s="110" t="s">
        <v>356</v>
      </c>
      <c r="F48" s="110" t="s">
        <v>356</v>
      </c>
      <c r="G48" s="105"/>
      <c r="H48" s="105"/>
      <c r="I48" s="115" t="s">
        <v>276</v>
      </c>
      <c r="J48" s="410"/>
      <c r="K48" s="106"/>
      <c r="L48" s="409"/>
      <c r="M48" s="409"/>
    </row>
    <row r="49" spans="1:13" s="109" customFormat="1" ht="28.5">
      <c r="A49" s="104">
        <v>38</v>
      </c>
      <c r="B49" s="105" t="s">
        <v>80</v>
      </c>
      <c r="C49" s="106" t="s">
        <v>211</v>
      </c>
      <c r="D49" s="106"/>
      <c r="E49" s="105" t="s">
        <v>9</v>
      </c>
      <c r="F49" s="105" t="s">
        <v>9</v>
      </c>
      <c r="G49" s="105"/>
      <c r="H49" s="105"/>
      <c r="I49" s="106"/>
      <c r="J49" s="106">
        <v>6.95</v>
      </c>
      <c r="K49" s="106"/>
      <c r="L49" s="115">
        <v>0</v>
      </c>
      <c r="M49" s="115">
        <f>J49-L49</f>
        <v>6.95</v>
      </c>
    </row>
    <row r="50" spans="1:13" s="109" customFormat="1" ht="28.5">
      <c r="A50" s="104">
        <v>39</v>
      </c>
      <c r="B50" s="105" t="s">
        <v>82</v>
      </c>
      <c r="C50" s="106" t="s">
        <v>211</v>
      </c>
      <c r="D50" s="106" t="s">
        <v>227</v>
      </c>
      <c r="E50" s="105" t="s">
        <v>370</v>
      </c>
      <c r="F50" s="105" t="s">
        <v>370</v>
      </c>
      <c r="G50" s="105"/>
      <c r="H50" s="105"/>
      <c r="I50" s="104" t="s">
        <v>277</v>
      </c>
      <c r="J50" s="106">
        <v>20</v>
      </c>
      <c r="K50" s="106"/>
      <c r="L50" s="115">
        <v>18.36</v>
      </c>
      <c r="M50" s="115">
        <f>J50-L50</f>
        <v>1.6400000000000006</v>
      </c>
    </row>
    <row r="51" spans="1:13" s="109" customFormat="1" ht="28.5">
      <c r="A51" s="104">
        <v>40</v>
      </c>
      <c r="B51" s="105" t="s">
        <v>83</v>
      </c>
      <c r="C51" s="106" t="s">
        <v>211</v>
      </c>
      <c r="D51" s="106" t="s">
        <v>226</v>
      </c>
      <c r="E51" s="105" t="s">
        <v>368</v>
      </c>
      <c r="F51" s="105" t="s">
        <v>368</v>
      </c>
      <c r="G51" s="105"/>
      <c r="H51" s="105"/>
      <c r="I51" s="104" t="s">
        <v>277</v>
      </c>
      <c r="J51" s="106">
        <v>45</v>
      </c>
      <c r="K51" s="106">
        <v>55</v>
      </c>
      <c r="L51" s="115">
        <v>41.98</v>
      </c>
      <c r="M51" s="115">
        <f>J51-L51</f>
        <v>3.020000000000003</v>
      </c>
    </row>
    <row r="52" spans="1:13" s="109" customFormat="1" ht="28.5">
      <c r="A52" s="104">
        <v>41</v>
      </c>
      <c r="B52" s="105" t="s">
        <v>203</v>
      </c>
      <c r="C52" s="106" t="s">
        <v>211</v>
      </c>
      <c r="D52" s="106" t="s">
        <v>228</v>
      </c>
      <c r="E52" s="105" t="s">
        <v>208</v>
      </c>
      <c r="F52" s="105" t="s">
        <v>208</v>
      </c>
      <c r="G52" s="105"/>
      <c r="H52" s="105"/>
      <c r="I52" s="104" t="s">
        <v>277</v>
      </c>
      <c r="J52" s="106">
        <v>20</v>
      </c>
      <c r="K52" s="106"/>
      <c r="L52" s="115">
        <v>18.64</v>
      </c>
      <c r="M52" s="115">
        <f>J52-L52</f>
        <v>1.3599999999999994</v>
      </c>
    </row>
    <row r="53" spans="1:13" s="122" customFormat="1" ht="15.75">
      <c r="A53" s="120"/>
      <c r="B53" s="9" t="s">
        <v>194</v>
      </c>
      <c r="C53" s="3"/>
      <c r="D53" s="3"/>
      <c r="E53" s="108"/>
      <c r="F53" s="108"/>
      <c r="G53" s="108"/>
      <c r="H53" s="108"/>
      <c r="I53" s="3"/>
      <c r="J53" s="3">
        <f>SUM(J43:J52)</f>
        <v>321.6</v>
      </c>
      <c r="K53" s="3">
        <f>SUM(K43:K52)</f>
        <v>80</v>
      </c>
      <c r="L53" s="3">
        <f>SUM(L43:L52)</f>
        <v>234.5</v>
      </c>
      <c r="M53" s="3">
        <f>SUM(M43:M52)</f>
        <v>87.10000000000001</v>
      </c>
    </row>
    <row r="54" spans="1:13" s="61" customFormat="1" ht="18">
      <c r="A54" s="408" t="s">
        <v>175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</row>
    <row r="55" spans="1:13" s="109" customFormat="1" ht="19.5" customHeight="1">
      <c r="A55" s="104">
        <v>42</v>
      </c>
      <c r="B55" s="105" t="s">
        <v>84</v>
      </c>
      <c r="C55" s="106" t="s">
        <v>211</v>
      </c>
      <c r="D55" s="106"/>
      <c r="E55" s="105" t="s">
        <v>9</v>
      </c>
      <c r="F55" s="105" t="s">
        <v>9</v>
      </c>
      <c r="G55" s="105"/>
      <c r="H55" s="105"/>
      <c r="I55" s="106"/>
      <c r="J55" s="106">
        <v>71.37</v>
      </c>
      <c r="K55" s="106"/>
      <c r="L55" s="115">
        <v>0</v>
      </c>
      <c r="M55" s="115">
        <f>J55-L55</f>
        <v>71.37</v>
      </c>
    </row>
    <row r="56" spans="1:13" s="109" customFormat="1" ht="19.5" customHeight="1">
      <c r="A56" s="104">
        <v>43</v>
      </c>
      <c r="B56" s="105" t="s">
        <v>197</v>
      </c>
      <c r="C56" s="106" t="s">
        <v>211</v>
      </c>
      <c r="D56" s="106" t="s">
        <v>229</v>
      </c>
      <c r="E56" s="105" t="s">
        <v>208</v>
      </c>
      <c r="F56" s="105" t="s">
        <v>208</v>
      </c>
      <c r="G56" s="105"/>
      <c r="H56" s="105"/>
      <c r="I56" s="106" t="s">
        <v>276</v>
      </c>
      <c r="J56" s="106">
        <v>65</v>
      </c>
      <c r="K56" s="106"/>
      <c r="L56" s="115">
        <v>59.86</v>
      </c>
      <c r="M56" s="115">
        <f>J56-L56</f>
        <v>5.140000000000001</v>
      </c>
    </row>
    <row r="57" spans="1:13" s="109" customFormat="1" ht="19.5" customHeight="1">
      <c r="A57" s="104">
        <v>44</v>
      </c>
      <c r="B57" s="105" t="s">
        <v>85</v>
      </c>
      <c r="C57" s="106" t="s">
        <v>211</v>
      </c>
      <c r="D57" s="106" t="s">
        <v>230</v>
      </c>
      <c r="E57" s="105" t="s">
        <v>208</v>
      </c>
      <c r="F57" s="105" t="s">
        <v>208</v>
      </c>
      <c r="G57" s="105"/>
      <c r="H57" s="105"/>
      <c r="I57" s="106" t="s">
        <v>276</v>
      </c>
      <c r="J57" s="106">
        <v>13</v>
      </c>
      <c r="K57" s="106"/>
      <c r="L57" s="115">
        <v>11.91</v>
      </c>
      <c r="M57" s="115">
        <f>J57-L57</f>
        <v>1.0899999999999999</v>
      </c>
    </row>
    <row r="58" spans="1:13" s="109" customFormat="1" ht="19.5" customHeight="1">
      <c r="A58" s="104">
        <v>45</v>
      </c>
      <c r="B58" s="105" t="s">
        <v>86</v>
      </c>
      <c r="C58" s="106" t="s">
        <v>211</v>
      </c>
      <c r="D58" s="106" t="s">
        <v>221</v>
      </c>
      <c r="E58" s="105" t="s">
        <v>208</v>
      </c>
      <c r="F58" s="105" t="s">
        <v>208</v>
      </c>
      <c r="G58" s="105"/>
      <c r="H58" s="105"/>
      <c r="I58" s="106" t="s">
        <v>276</v>
      </c>
      <c r="J58" s="106">
        <v>54</v>
      </c>
      <c r="K58" s="106"/>
      <c r="L58" s="115">
        <v>61.5</v>
      </c>
      <c r="M58" s="115">
        <f>J58-L58</f>
        <v>-7.5</v>
      </c>
    </row>
    <row r="59" spans="1:13" s="109" customFormat="1" ht="19.5" customHeight="1">
      <c r="A59" s="104">
        <v>46</v>
      </c>
      <c r="B59" s="105" t="s">
        <v>87</v>
      </c>
      <c r="C59" s="106" t="s">
        <v>211</v>
      </c>
      <c r="D59" s="115"/>
      <c r="E59" s="105" t="s">
        <v>9</v>
      </c>
      <c r="F59" s="105" t="s">
        <v>9</v>
      </c>
      <c r="G59" s="105"/>
      <c r="H59" s="105"/>
      <c r="I59" s="115"/>
      <c r="J59" s="106">
        <v>63.68</v>
      </c>
      <c r="K59" s="106"/>
      <c r="L59" s="115">
        <v>0.08</v>
      </c>
      <c r="M59" s="115">
        <f>J59-L59</f>
        <v>63.6</v>
      </c>
    </row>
    <row r="60" spans="1:13" s="122" customFormat="1" ht="15.75">
      <c r="A60" s="120"/>
      <c r="B60" s="9" t="s">
        <v>194</v>
      </c>
      <c r="C60" s="3"/>
      <c r="D60" s="3"/>
      <c r="E60" s="108"/>
      <c r="F60" s="108"/>
      <c r="G60" s="108"/>
      <c r="H60" s="108"/>
      <c r="I60" s="3"/>
      <c r="J60" s="3">
        <f>SUM(J55:J59)</f>
        <v>267.05</v>
      </c>
      <c r="K60" s="3"/>
      <c r="L60" s="3">
        <f>SUM(L55:L59)</f>
        <v>133.35</v>
      </c>
      <c r="M60" s="3">
        <f>SUM(M55:M59)</f>
        <v>133.70000000000002</v>
      </c>
    </row>
    <row r="61" spans="1:13" s="61" customFormat="1" ht="18">
      <c r="A61" s="408" t="s">
        <v>176</v>
      </c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</row>
    <row r="62" spans="1:13" s="61" customFormat="1" ht="15.75">
      <c r="A62" s="126"/>
      <c r="B62" s="127" t="s">
        <v>201</v>
      </c>
      <c r="C62" s="126"/>
      <c r="D62" s="126"/>
      <c r="E62" s="127"/>
      <c r="F62" s="127"/>
      <c r="G62" s="127"/>
      <c r="H62" s="127"/>
      <c r="I62" s="126"/>
      <c r="J62" s="126"/>
      <c r="K62" s="126"/>
      <c r="L62" s="126"/>
      <c r="M62" s="126"/>
    </row>
    <row r="63" spans="1:13" s="109" customFormat="1" ht="28.5">
      <c r="A63" s="104">
        <v>47</v>
      </c>
      <c r="B63" s="105" t="s">
        <v>88</v>
      </c>
      <c r="C63" s="410" t="s">
        <v>211</v>
      </c>
      <c r="D63" s="410" t="s">
        <v>220</v>
      </c>
      <c r="E63" s="105" t="s">
        <v>356</v>
      </c>
      <c r="F63" s="105" t="s">
        <v>356</v>
      </c>
      <c r="G63" s="105"/>
      <c r="H63" s="105"/>
      <c r="I63" s="104" t="s">
        <v>276</v>
      </c>
      <c r="J63" s="410">
        <v>215</v>
      </c>
      <c r="K63" s="405">
        <v>264.85</v>
      </c>
      <c r="L63" s="115">
        <v>55.55</v>
      </c>
      <c r="M63" s="409">
        <f>J63-(L63+L64+L65+L66)</f>
        <v>16.340000000000003</v>
      </c>
    </row>
    <row r="64" spans="1:13" s="109" customFormat="1" ht="28.5">
      <c r="A64" s="104">
        <v>48</v>
      </c>
      <c r="B64" s="105" t="s">
        <v>90</v>
      </c>
      <c r="C64" s="410"/>
      <c r="D64" s="409"/>
      <c r="E64" s="105" t="s">
        <v>356</v>
      </c>
      <c r="F64" s="105" t="s">
        <v>356</v>
      </c>
      <c r="G64" s="105"/>
      <c r="H64" s="105"/>
      <c r="I64" s="104" t="s">
        <v>276</v>
      </c>
      <c r="J64" s="410"/>
      <c r="K64" s="406"/>
      <c r="L64" s="115">
        <v>39.26</v>
      </c>
      <c r="M64" s="409"/>
    </row>
    <row r="65" spans="1:13" s="109" customFormat="1" ht="28.5">
      <c r="A65" s="104">
        <v>49</v>
      </c>
      <c r="B65" s="105" t="s">
        <v>91</v>
      </c>
      <c r="C65" s="410"/>
      <c r="D65" s="409"/>
      <c r="E65" s="105" t="s">
        <v>356</v>
      </c>
      <c r="F65" s="105" t="s">
        <v>356</v>
      </c>
      <c r="G65" s="105"/>
      <c r="H65" s="105"/>
      <c r="I65" s="104" t="s">
        <v>276</v>
      </c>
      <c r="J65" s="410"/>
      <c r="K65" s="406"/>
      <c r="L65" s="115">
        <v>49.89</v>
      </c>
      <c r="M65" s="409"/>
    </row>
    <row r="66" spans="1:13" s="109" customFormat="1" ht="28.5">
      <c r="A66" s="104">
        <v>50</v>
      </c>
      <c r="B66" s="105" t="s">
        <v>92</v>
      </c>
      <c r="C66" s="410"/>
      <c r="D66" s="409"/>
      <c r="E66" s="105" t="s">
        <v>356</v>
      </c>
      <c r="F66" s="105" t="s">
        <v>356</v>
      </c>
      <c r="G66" s="105"/>
      <c r="H66" s="105"/>
      <c r="I66" s="104" t="s">
        <v>276</v>
      </c>
      <c r="J66" s="410"/>
      <c r="K66" s="407"/>
      <c r="L66" s="115">
        <v>53.96</v>
      </c>
      <c r="M66" s="409"/>
    </row>
    <row r="67" spans="1:13" s="122" customFormat="1" ht="15">
      <c r="A67" s="120"/>
      <c r="B67" s="108" t="s">
        <v>202</v>
      </c>
      <c r="C67" s="121"/>
      <c r="D67" s="121"/>
      <c r="E67" s="108"/>
      <c r="F67" s="108"/>
      <c r="G67" s="108"/>
      <c r="H67" s="108"/>
      <c r="I67" s="121"/>
      <c r="J67" s="121"/>
      <c r="K67" s="121"/>
      <c r="L67" s="128"/>
      <c r="M67" s="128"/>
    </row>
    <row r="68" spans="1:13" s="109" customFormat="1" ht="28.5">
      <c r="A68" s="104">
        <v>51</v>
      </c>
      <c r="B68" s="105" t="s">
        <v>89</v>
      </c>
      <c r="C68" s="106" t="s">
        <v>211</v>
      </c>
      <c r="D68" s="106"/>
      <c r="E68" s="105" t="s">
        <v>356</v>
      </c>
      <c r="F68" s="105" t="s">
        <v>356</v>
      </c>
      <c r="G68" s="105"/>
      <c r="H68" s="105"/>
      <c r="I68" s="104" t="s">
        <v>276</v>
      </c>
      <c r="J68" s="106">
        <v>51.23</v>
      </c>
      <c r="K68" s="106"/>
      <c r="L68" s="115">
        <v>49.07</v>
      </c>
      <c r="M68" s="115">
        <f>J68-L68</f>
        <v>2.1599999999999966</v>
      </c>
    </row>
    <row r="69" spans="1:13" s="122" customFormat="1" ht="15">
      <c r="A69" s="120"/>
      <c r="B69" s="108" t="s">
        <v>204</v>
      </c>
      <c r="C69" s="121"/>
      <c r="D69" s="121"/>
      <c r="E69" s="108"/>
      <c r="F69" s="108"/>
      <c r="G69" s="108"/>
      <c r="H69" s="108"/>
      <c r="I69" s="121"/>
      <c r="J69" s="121"/>
      <c r="K69" s="121"/>
      <c r="L69" s="128"/>
      <c r="M69" s="128"/>
    </row>
    <row r="70" spans="1:13" s="109" customFormat="1" ht="28.5">
      <c r="A70" s="104">
        <v>52</v>
      </c>
      <c r="B70" s="105" t="s">
        <v>93</v>
      </c>
      <c r="C70" s="106" t="s">
        <v>211</v>
      </c>
      <c r="D70" s="106" t="s">
        <v>227</v>
      </c>
      <c r="E70" s="105" t="s">
        <v>208</v>
      </c>
      <c r="F70" s="105" t="s">
        <v>208</v>
      </c>
      <c r="G70" s="105"/>
      <c r="H70" s="105"/>
      <c r="I70" s="106" t="s">
        <v>277</v>
      </c>
      <c r="J70" s="106">
        <v>11.14</v>
      </c>
      <c r="K70" s="106"/>
      <c r="L70" s="115">
        <v>8.55</v>
      </c>
      <c r="M70" s="115">
        <f>J70-L70</f>
        <v>2.59</v>
      </c>
    </row>
    <row r="71" spans="1:13" s="122" customFormat="1" ht="15.75">
      <c r="A71" s="120"/>
      <c r="B71" s="9" t="s">
        <v>194</v>
      </c>
      <c r="C71" s="3"/>
      <c r="D71" s="3"/>
      <c r="E71" s="108"/>
      <c r="F71" s="108"/>
      <c r="G71" s="108"/>
      <c r="H71" s="108"/>
      <c r="I71" s="3"/>
      <c r="J71" s="3">
        <f>SUM(J63:J70)</f>
        <v>277.37</v>
      </c>
      <c r="K71" s="3">
        <f>SUM(K63:K70)</f>
        <v>264.85</v>
      </c>
      <c r="L71" s="3">
        <f>SUM(L63:L70)</f>
        <v>256.28</v>
      </c>
      <c r="M71" s="3">
        <f>SUM(M63:M70)</f>
        <v>21.09</v>
      </c>
    </row>
    <row r="72" spans="1:13" s="61" customFormat="1" ht="18">
      <c r="A72" s="408" t="s">
        <v>192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</row>
    <row r="73" spans="1:13" s="109" customFormat="1" ht="71.25" customHeight="1">
      <c r="A73" s="104">
        <v>53</v>
      </c>
      <c r="B73" s="105" t="s">
        <v>30</v>
      </c>
      <c r="C73" s="106" t="s">
        <v>211</v>
      </c>
      <c r="D73" s="106" t="s">
        <v>231</v>
      </c>
      <c r="E73" s="105" t="s">
        <v>721</v>
      </c>
      <c r="F73" s="105" t="s">
        <v>729</v>
      </c>
      <c r="G73" s="105"/>
      <c r="H73" s="105"/>
      <c r="I73" s="106" t="s">
        <v>686</v>
      </c>
      <c r="J73" s="106">
        <v>48.5</v>
      </c>
      <c r="K73" s="106"/>
      <c r="L73" s="115">
        <v>27.12</v>
      </c>
      <c r="M73" s="115">
        <f>J73+J74-L73</f>
        <v>67.38</v>
      </c>
    </row>
    <row r="74" spans="1:13" s="109" customFormat="1" ht="30.75" customHeight="1">
      <c r="A74" s="104">
        <v>54</v>
      </c>
      <c r="B74" s="105" t="s">
        <v>94</v>
      </c>
      <c r="C74" s="106" t="s">
        <v>211</v>
      </c>
      <c r="D74" s="106"/>
      <c r="E74" s="105" t="s">
        <v>678</v>
      </c>
      <c r="F74" s="105" t="s">
        <v>746</v>
      </c>
      <c r="G74" s="105"/>
      <c r="H74" s="105"/>
      <c r="I74" s="106" t="s">
        <v>276</v>
      </c>
      <c r="J74" s="106">
        <v>46</v>
      </c>
      <c r="K74" s="106">
        <v>55</v>
      </c>
      <c r="L74" s="115">
        <v>34.24</v>
      </c>
      <c r="M74" s="115"/>
    </row>
    <row r="75" spans="1:13" s="122" customFormat="1" ht="15.75">
      <c r="A75" s="120"/>
      <c r="B75" s="9" t="s">
        <v>194</v>
      </c>
      <c r="C75" s="3"/>
      <c r="D75" s="3"/>
      <c r="E75" s="108"/>
      <c r="F75" s="108"/>
      <c r="G75" s="108"/>
      <c r="H75" s="108"/>
      <c r="I75" s="3"/>
      <c r="J75" s="3">
        <f>SUM(J73:J74)</f>
        <v>94.5</v>
      </c>
      <c r="K75" s="3">
        <f>SUM(K73:K74)</f>
        <v>55</v>
      </c>
      <c r="L75" s="3">
        <f>SUM(L73:L74)</f>
        <v>61.36</v>
      </c>
      <c r="M75" s="3">
        <f>SUM(M73:M74)</f>
        <v>67.38</v>
      </c>
    </row>
    <row r="76" spans="1:13" s="61" customFormat="1" ht="18">
      <c r="A76" s="408" t="s">
        <v>177</v>
      </c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</row>
    <row r="77" spans="1:13" s="109" customFormat="1" ht="28.5">
      <c r="A77" s="104">
        <v>55</v>
      </c>
      <c r="B77" s="105" t="s">
        <v>31</v>
      </c>
      <c r="C77" s="106" t="s">
        <v>211</v>
      </c>
      <c r="D77" s="106" t="s">
        <v>233</v>
      </c>
      <c r="E77" s="105" t="s">
        <v>208</v>
      </c>
      <c r="F77" s="105" t="s">
        <v>208</v>
      </c>
      <c r="G77" s="105"/>
      <c r="H77" s="105"/>
      <c r="I77" s="106" t="s">
        <v>276</v>
      </c>
      <c r="J77" s="106">
        <v>58.5</v>
      </c>
      <c r="K77" s="106"/>
      <c r="L77" s="115">
        <f>50.65+0.39</f>
        <v>51.04</v>
      </c>
      <c r="M77" s="115">
        <f aca="true" t="shared" si="3" ref="M77:M83">J77-L77</f>
        <v>7.460000000000001</v>
      </c>
    </row>
    <row r="78" spans="1:13" s="109" customFormat="1" ht="27.75" customHeight="1">
      <c r="A78" s="104">
        <v>56</v>
      </c>
      <c r="B78" s="105" t="s">
        <v>95</v>
      </c>
      <c r="C78" s="106" t="s">
        <v>211</v>
      </c>
      <c r="D78" s="106" t="s">
        <v>234</v>
      </c>
      <c r="E78" s="105" t="s">
        <v>208</v>
      </c>
      <c r="F78" s="105" t="s">
        <v>208</v>
      </c>
      <c r="G78" s="105"/>
      <c r="H78" s="105"/>
      <c r="I78" s="106" t="s">
        <v>276</v>
      </c>
      <c r="J78" s="106">
        <v>70</v>
      </c>
      <c r="K78" s="106">
        <v>84</v>
      </c>
      <c r="L78" s="115">
        <v>65.36</v>
      </c>
      <c r="M78" s="115">
        <f t="shared" si="3"/>
        <v>4.640000000000001</v>
      </c>
    </row>
    <row r="79" spans="1:13" s="109" customFormat="1" ht="29.25" customHeight="1">
      <c r="A79" s="104">
        <v>57</v>
      </c>
      <c r="B79" s="105" t="s">
        <v>96</v>
      </c>
      <c r="C79" s="106" t="s">
        <v>211</v>
      </c>
      <c r="D79" s="106" t="s">
        <v>232</v>
      </c>
      <c r="E79" s="105" t="s">
        <v>370</v>
      </c>
      <c r="F79" s="105" t="s">
        <v>370</v>
      </c>
      <c r="G79" s="105"/>
      <c r="H79" s="105"/>
      <c r="I79" s="106" t="s">
        <v>276</v>
      </c>
      <c r="J79" s="106">
        <v>42</v>
      </c>
      <c r="K79" s="106">
        <v>61</v>
      </c>
      <c r="L79" s="115">
        <f>43.55+0.11</f>
        <v>43.66</v>
      </c>
      <c r="M79" s="115">
        <f t="shared" si="3"/>
        <v>-1.6599999999999966</v>
      </c>
    </row>
    <row r="80" spans="1:13" s="109" customFormat="1" ht="42.75">
      <c r="A80" s="104">
        <v>58</v>
      </c>
      <c r="B80" s="105" t="s">
        <v>812</v>
      </c>
      <c r="C80" s="106" t="s">
        <v>211</v>
      </c>
      <c r="D80" s="115" t="s">
        <v>352</v>
      </c>
      <c r="E80" s="105" t="s">
        <v>722</v>
      </c>
      <c r="F80" s="105" t="s">
        <v>722</v>
      </c>
      <c r="G80" s="105"/>
      <c r="H80" s="105"/>
      <c r="I80" s="106" t="s">
        <v>276</v>
      </c>
      <c r="J80" s="106">
        <v>93.38</v>
      </c>
      <c r="K80" s="106">
        <v>102.5</v>
      </c>
      <c r="L80" s="115">
        <f>41.54+0.84</f>
        <v>42.38</v>
      </c>
      <c r="M80" s="115">
        <f t="shared" si="3"/>
        <v>50.99999999999999</v>
      </c>
    </row>
    <row r="81" spans="1:13" s="109" customFormat="1" ht="25.5" customHeight="1">
      <c r="A81" s="104">
        <v>59</v>
      </c>
      <c r="B81" s="105" t="s">
        <v>97</v>
      </c>
      <c r="C81" s="106" t="s">
        <v>211</v>
      </c>
      <c r="D81" s="106" t="s">
        <v>235</v>
      </c>
      <c r="E81" s="105" t="s">
        <v>208</v>
      </c>
      <c r="F81" s="105" t="s">
        <v>208</v>
      </c>
      <c r="G81" s="105"/>
      <c r="H81" s="105"/>
      <c r="I81" s="106" t="s">
        <v>276</v>
      </c>
      <c r="J81" s="106">
        <v>58.8</v>
      </c>
      <c r="K81" s="106"/>
      <c r="L81" s="115">
        <v>51.42</v>
      </c>
      <c r="M81" s="115">
        <f t="shared" si="3"/>
        <v>7.3799999999999955</v>
      </c>
    </row>
    <row r="82" spans="1:13" s="109" customFormat="1" ht="35.25" customHeight="1">
      <c r="A82" s="104">
        <v>60</v>
      </c>
      <c r="B82" s="105" t="s">
        <v>98</v>
      </c>
      <c r="C82" s="106" t="s">
        <v>211</v>
      </c>
      <c r="D82" s="106" t="s">
        <v>236</v>
      </c>
      <c r="E82" s="105" t="s">
        <v>208</v>
      </c>
      <c r="F82" s="105" t="s">
        <v>208</v>
      </c>
      <c r="G82" s="105"/>
      <c r="H82" s="105"/>
      <c r="I82" s="106" t="s">
        <v>277</v>
      </c>
      <c r="J82" s="106">
        <v>43</v>
      </c>
      <c r="K82" s="106"/>
      <c r="L82" s="115">
        <v>42.05</v>
      </c>
      <c r="M82" s="115">
        <f t="shared" si="3"/>
        <v>0.9500000000000028</v>
      </c>
    </row>
    <row r="83" spans="1:13" s="109" customFormat="1" ht="28.5">
      <c r="A83" s="104">
        <v>61</v>
      </c>
      <c r="B83" s="105" t="s">
        <v>99</v>
      </c>
      <c r="C83" s="106" t="s">
        <v>211</v>
      </c>
      <c r="D83" s="106" t="s">
        <v>237</v>
      </c>
      <c r="E83" s="105" t="s">
        <v>208</v>
      </c>
      <c r="F83" s="105" t="s">
        <v>208</v>
      </c>
      <c r="G83" s="105"/>
      <c r="H83" s="105"/>
      <c r="I83" s="106" t="s">
        <v>276</v>
      </c>
      <c r="J83" s="106">
        <v>13.5</v>
      </c>
      <c r="K83" s="106">
        <v>14.3</v>
      </c>
      <c r="L83" s="115">
        <v>12.33</v>
      </c>
      <c r="M83" s="115">
        <f t="shared" si="3"/>
        <v>1.17</v>
      </c>
    </row>
    <row r="84" spans="1:13" s="122" customFormat="1" ht="15.75">
      <c r="A84" s="120"/>
      <c r="B84" s="9" t="s">
        <v>194</v>
      </c>
      <c r="C84" s="3"/>
      <c r="D84" s="3"/>
      <c r="E84" s="108"/>
      <c r="F84" s="108"/>
      <c r="G84" s="108"/>
      <c r="H84" s="108"/>
      <c r="I84" s="3"/>
      <c r="J84" s="3">
        <f>SUM(J77:J83)</f>
        <v>379.18</v>
      </c>
      <c r="K84" s="3">
        <f>SUM(K77:K83)</f>
        <v>261.8</v>
      </c>
      <c r="L84" s="3">
        <f>SUM(L77:L83)</f>
        <v>308.24</v>
      </c>
      <c r="M84" s="3">
        <f>SUM(M77:M83)</f>
        <v>70.94</v>
      </c>
    </row>
    <row r="85" spans="1:13" s="61" customFormat="1" ht="18">
      <c r="A85" s="408" t="s">
        <v>181</v>
      </c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</row>
    <row r="86" spans="1:13" s="109" customFormat="1" ht="26.25" customHeight="1">
      <c r="A86" s="104">
        <v>62</v>
      </c>
      <c r="B86" s="105" t="s">
        <v>117</v>
      </c>
      <c r="C86" s="106" t="s">
        <v>211</v>
      </c>
      <c r="D86" s="106" t="s">
        <v>238</v>
      </c>
      <c r="E86" s="105" t="s">
        <v>208</v>
      </c>
      <c r="F86" s="105" t="s">
        <v>208</v>
      </c>
      <c r="G86" s="105"/>
      <c r="H86" s="105"/>
      <c r="I86" s="106" t="s">
        <v>277</v>
      </c>
      <c r="J86" s="106">
        <v>45.5</v>
      </c>
      <c r="K86" s="106"/>
      <c r="L86" s="115">
        <v>40.98</v>
      </c>
      <c r="M86" s="115">
        <f>J86-L86</f>
        <v>4.520000000000003</v>
      </c>
    </row>
    <row r="87" spans="1:13" s="109" customFormat="1" ht="26.25" customHeight="1">
      <c r="A87" s="104">
        <v>63</v>
      </c>
      <c r="B87" s="105" t="s">
        <v>118</v>
      </c>
      <c r="C87" s="106" t="s">
        <v>211</v>
      </c>
      <c r="D87" s="410" t="s">
        <v>239</v>
      </c>
      <c r="E87" s="105" t="s">
        <v>208</v>
      </c>
      <c r="F87" s="105" t="s">
        <v>208</v>
      </c>
      <c r="G87" s="105"/>
      <c r="H87" s="105"/>
      <c r="I87" s="106" t="s">
        <v>277</v>
      </c>
      <c r="J87" s="106">
        <v>61</v>
      </c>
      <c r="K87" s="106"/>
      <c r="L87" s="409">
        <v>144.87</v>
      </c>
      <c r="M87" s="409">
        <f>J87+J88+J89-L87</f>
        <v>16.129999999999995</v>
      </c>
    </row>
    <row r="88" spans="1:13" s="109" customFormat="1" ht="26.25" customHeight="1">
      <c r="A88" s="104">
        <v>64</v>
      </c>
      <c r="B88" s="105" t="s">
        <v>122</v>
      </c>
      <c r="C88" s="106" t="s">
        <v>211</v>
      </c>
      <c r="D88" s="409"/>
      <c r="E88" s="105" t="s">
        <v>208</v>
      </c>
      <c r="F88" s="105" t="s">
        <v>208</v>
      </c>
      <c r="G88" s="105"/>
      <c r="H88" s="105"/>
      <c r="I88" s="106" t="s">
        <v>277</v>
      </c>
      <c r="J88" s="106">
        <v>54.5</v>
      </c>
      <c r="K88" s="106"/>
      <c r="L88" s="409"/>
      <c r="M88" s="409"/>
    </row>
    <row r="89" spans="1:13" s="109" customFormat="1" ht="26.25" customHeight="1">
      <c r="A89" s="104">
        <v>65</v>
      </c>
      <c r="B89" s="105" t="s">
        <v>119</v>
      </c>
      <c r="C89" s="106" t="s">
        <v>211</v>
      </c>
      <c r="D89" s="409"/>
      <c r="E89" s="105" t="s">
        <v>208</v>
      </c>
      <c r="F89" s="105" t="s">
        <v>208</v>
      </c>
      <c r="G89" s="105"/>
      <c r="H89" s="105"/>
      <c r="I89" s="106" t="s">
        <v>277</v>
      </c>
      <c r="J89" s="106">
        <v>45.5</v>
      </c>
      <c r="K89" s="106"/>
      <c r="L89" s="409"/>
      <c r="M89" s="409"/>
    </row>
    <row r="90" spans="1:13" s="109" customFormat="1" ht="26.25" customHeight="1">
      <c r="A90" s="104">
        <v>66</v>
      </c>
      <c r="B90" s="105" t="s">
        <v>198</v>
      </c>
      <c r="C90" s="106" t="s">
        <v>211</v>
      </c>
      <c r="D90" s="106" t="s">
        <v>240</v>
      </c>
      <c r="E90" s="105" t="s">
        <v>208</v>
      </c>
      <c r="F90" s="105" t="s">
        <v>208</v>
      </c>
      <c r="G90" s="105"/>
      <c r="H90" s="105"/>
      <c r="I90" s="106" t="s">
        <v>277</v>
      </c>
      <c r="J90" s="106">
        <v>60</v>
      </c>
      <c r="K90" s="106"/>
      <c r="L90" s="115">
        <v>61.7</v>
      </c>
      <c r="M90" s="115">
        <f>J90-L90</f>
        <v>-1.7000000000000028</v>
      </c>
    </row>
    <row r="91" spans="1:13" s="109" customFormat="1" ht="26.25" customHeight="1">
      <c r="A91" s="104">
        <v>67</v>
      </c>
      <c r="B91" s="105" t="s">
        <v>35</v>
      </c>
      <c r="C91" s="106" t="s">
        <v>211</v>
      </c>
      <c r="D91" s="106" t="s">
        <v>241</v>
      </c>
      <c r="E91" s="105" t="s">
        <v>208</v>
      </c>
      <c r="F91" s="105" t="s">
        <v>208</v>
      </c>
      <c r="G91" s="105"/>
      <c r="H91" s="105"/>
      <c r="I91" s="106" t="s">
        <v>277</v>
      </c>
      <c r="J91" s="106">
        <v>52.5</v>
      </c>
      <c r="K91" s="106"/>
      <c r="L91" s="115">
        <v>53.05</v>
      </c>
      <c r="M91" s="115">
        <f>J91-L91</f>
        <v>-0.5499999999999972</v>
      </c>
    </row>
    <row r="92" spans="1:13" s="109" customFormat="1" ht="26.25" customHeight="1">
      <c r="A92" s="104">
        <v>68</v>
      </c>
      <c r="B92" s="105" t="s">
        <v>120</v>
      </c>
      <c r="C92" s="106" t="s">
        <v>211</v>
      </c>
      <c r="D92" s="115" t="s">
        <v>242</v>
      </c>
      <c r="E92" s="105" t="s">
        <v>356</v>
      </c>
      <c r="F92" s="105" t="s">
        <v>356</v>
      </c>
      <c r="G92" s="105"/>
      <c r="H92" s="105"/>
      <c r="I92" s="106" t="s">
        <v>277</v>
      </c>
      <c r="J92" s="106">
        <v>52.5</v>
      </c>
      <c r="K92" s="106"/>
      <c r="L92" s="115">
        <v>45.55</v>
      </c>
      <c r="M92" s="115">
        <f>J92-L92</f>
        <v>6.950000000000003</v>
      </c>
    </row>
    <row r="93" spans="1:13" s="109" customFormat="1" ht="26.25" customHeight="1">
      <c r="A93" s="104">
        <v>69</v>
      </c>
      <c r="B93" s="105" t="s">
        <v>121</v>
      </c>
      <c r="C93" s="106" t="s">
        <v>211</v>
      </c>
      <c r="D93" s="115"/>
      <c r="E93" s="105" t="s">
        <v>9</v>
      </c>
      <c r="F93" s="105" t="s">
        <v>9</v>
      </c>
      <c r="G93" s="105"/>
      <c r="H93" s="105"/>
      <c r="I93" s="115"/>
      <c r="J93" s="106">
        <v>63.5</v>
      </c>
      <c r="K93" s="106"/>
      <c r="L93" s="115">
        <v>0</v>
      </c>
      <c r="M93" s="115">
        <f>J93-L93</f>
        <v>63.5</v>
      </c>
    </row>
    <row r="94" spans="1:13" s="122" customFormat="1" ht="15.75">
      <c r="A94" s="120"/>
      <c r="B94" s="9" t="s">
        <v>194</v>
      </c>
      <c r="C94" s="3"/>
      <c r="D94" s="3"/>
      <c r="E94" s="108"/>
      <c r="F94" s="108"/>
      <c r="G94" s="108"/>
      <c r="H94" s="108"/>
      <c r="I94" s="3"/>
      <c r="J94" s="3">
        <f>SUM(J86:J93)</f>
        <v>435</v>
      </c>
      <c r="K94" s="3"/>
      <c r="L94" s="3">
        <f>SUM(L86:L93)</f>
        <v>346.15000000000003</v>
      </c>
      <c r="M94" s="3">
        <f>SUM(M86:M93)</f>
        <v>88.85</v>
      </c>
    </row>
    <row r="95" spans="1:13" s="61" customFormat="1" ht="18">
      <c r="A95" s="408" t="s">
        <v>180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</row>
    <row r="96" spans="1:13" s="109" customFormat="1" ht="33.75" customHeight="1">
      <c r="A96" s="104">
        <v>70</v>
      </c>
      <c r="B96" s="105" t="s">
        <v>88</v>
      </c>
      <c r="C96" s="106" t="s">
        <v>211</v>
      </c>
      <c r="D96" s="106" t="s">
        <v>243</v>
      </c>
      <c r="E96" s="105" t="s">
        <v>208</v>
      </c>
      <c r="F96" s="105" t="s">
        <v>208</v>
      </c>
      <c r="G96" s="105"/>
      <c r="H96" s="105"/>
      <c r="I96" s="106" t="s">
        <v>277</v>
      </c>
      <c r="J96" s="106">
        <v>71.37</v>
      </c>
      <c r="K96" s="106">
        <v>86.37</v>
      </c>
      <c r="L96" s="106">
        <v>64.14</v>
      </c>
      <c r="M96" s="115">
        <f>J96-L96</f>
        <v>7.230000000000004</v>
      </c>
    </row>
    <row r="97" spans="1:13" s="109" customFormat="1" ht="33.75" customHeight="1">
      <c r="A97" s="104">
        <v>71</v>
      </c>
      <c r="B97" s="105" t="s">
        <v>109</v>
      </c>
      <c r="C97" s="106" t="s">
        <v>211</v>
      </c>
      <c r="D97" s="106" t="s">
        <v>244</v>
      </c>
      <c r="E97" s="105" t="s">
        <v>208</v>
      </c>
      <c r="F97" s="105" t="s">
        <v>208</v>
      </c>
      <c r="G97" s="105"/>
      <c r="H97" s="105"/>
      <c r="I97" s="106" t="s">
        <v>277</v>
      </c>
      <c r="J97" s="106">
        <v>52.03</v>
      </c>
      <c r="K97" s="106">
        <v>60.03</v>
      </c>
      <c r="L97" s="106">
        <v>45.86</v>
      </c>
      <c r="M97" s="115">
        <f>J97-L97</f>
        <v>6.170000000000002</v>
      </c>
    </row>
    <row r="98" spans="1:13" s="109" customFormat="1" ht="28.5">
      <c r="A98" s="104">
        <v>72</v>
      </c>
      <c r="B98" s="105" t="s">
        <v>110</v>
      </c>
      <c r="C98" s="106" t="s">
        <v>211</v>
      </c>
      <c r="D98" s="106" t="s">
        <v>245</v>
      </c>
      <c r="E98" s="105" t="s">
        <v>723</v>
      </c>
      <c r="F98" s="105" t="s">
        <v>723</v>
      </c>
      <c r="G98" s="105"/>
      <c r="H98" s="105"/>
      <c r="I98" s="106"/>
      <c r="J98" s="106">
        <v>58</v>
      </c>
      <c r="K98" s="106">
        <v>117.57</v>
      </c>
      <c r="L98" s="115">
        <v>19.38</v>
      </c>
      <c r="M98" s="115">
        <f>J98-L98</f>
        <v>38.620000000000005</v>
      </c>
    </row>
    <row r="99" spans="1:13" s="109" customFormat="1" ht="27.75" customHeight="1">
      <c r="A99" s="104">
        <v>73</v>
      </c>
      <c r="B99" s="105" t="s">
        <v>111</v>
      </c>
      <c r="C99" s="106" t="s">
        <v>211</v>
      </c>
      <c r="D99" s="410" t="s">
        <v>246</v>
      </c>
      <c r="E99" s="110" t="s">
        <v>9</v>
      </c>
      <c r="F99" s="110" t="s">
        <v>9</v>
      </c>
      <c r="G99" s="105"/>
      <c r="H99" s="105"/>
      <c r="I99" s="410"/>
      <c r="J99" s="106">
        <v>42</v>
      </c>
      <c r="K99" s="106"/>
      <c r="L99" s="409">
        <v>0</v>
      </c>
      <c r="M99" s="409">
        <v>87</v>
      </c>
    </row>
    <row r="100" spans="1:13" s="109" customFormat="1" ht="27.75" customHeight="1">
      <c r="A100" s="104">
        <v>74</v>
      </c>
      <c r="B100" s="105" t="s">
        <v>114</v>
      </c>
      <c r="C100" s="106" t="s">
        <v>211</v>
      </c>
      <c r="D100" s="410"/>
      <c r="E100" s="110" t="s">
        <v>9</v>
      </c>
      <c r="F100" s="110" t="s">
        <v>9</v>
      </c>
      <c r="G100" s="105"/>
      <c r="H100" s="105"/>
      <c r="I100" s="410"/>
      <c r="J100" s="106">
        <v>45</v>
      </c>
      <c r="K100" s="106"/>
      <c r="L100" s="409"/>
      <c r="M100" s="409"/>
    </row>
    <row r="101" spans="1:13" s="109" customFormat="1" ht="30.75" customHeight="1">
      <c r="A101" s="104">
        <v>75</v>
      </c>
      <c r="B101" s="105" t="s">
        <v>112</v>
      </c>
      <c r="C101" s="106" t="s">
        <v>211</v>
      </c>
      <c r="D101" s="106" t="s">
        <v>247</v>
      </c>
      <c r="E101" s="105" t="s">
        <v>208</v>
      </c>
      <c r="F101" s="105" t="s">
        <v>208</v>
      </c>
      <c r="G101" s="105"/>
      <c r="H101" s="105"/>
      <c r="I101" s="106" t="s">
        <v>276</v>
      </c>
      <c r="J101" s="106">
        <v>37</v>
      </c>
      <c r="K101" s="106">
        <v>42.07</v>
      </c>
      <c r="L101" s="115">
        <v>36.79</v>
      </c>
      <c r="M101" s="115">
        <f>J101-L101</f>
        <v>0.21000000000000085</v>
      </c>
    </row>
    <row r="102" spans="1:13" s="109" customFormat="1" ht="36.75" customHeight="1">
      <c r="A102" s="104">
        <v>76</v>
      </c>
      <c r="B102" s="105" t="s">
        <v>113</v>
      </c>
      <c r="C102" s="106" t="s">
        <v>211</v>
      </c>
      <c r="D102" s="106" t="s">
        <v>248</v>
      </c>
      <c r="E102" s="105" t="s">
        <v>208</v>
      </c>
      <c r="F102" s="105" t="s">
        <v>208</v>
      </c>
      <c r="G102" s="105"/>
      <c r="H102" s="105"/>
      <c r="I102" s="106" t="s">
        <v>276</v>
      </c>
      <c r="J102" s="106">
        <v>60</v>
      </c>
      <c r="K102" s="106">
        <v>114.8</v>
      </c>
      <c r="L102" s="115">
        <v>35.75</v>
      </c>
      <c r="M102" s="115">
        <f>J102-L102</f>
        <v>24.25</v>
      </c>
    </row>
    <row r="103" spans="1:13" s="109" customFormat="1" ht="33.75" customHeight="1">
      <c r="A103" s="104">
        <v>77</v>
      </c>
      <c r="B103" s="105" t="s">
        <v>115</v>
      </c>
      <c r="C103" s="106" t="s">
        <v>211</v>
      </c>
      <c r="D103" s="106" t="s">
        <v>249</v>
      </c>
      <c r="E103" s="105" t="s">
        <v>724</v>
      </c>
      <c r="F103" s="105" t="s">
        <v>638</v>
      </c>
      <c r="G103" s="105"/>
      <c r="H103" s="105"/>
      <c r="I103" s="104" t="s">
        <v>276</v>
      </c>
      <c r="J103" s="106">
        <v>50</v>
      </c>
      <c r="K103" s="106">
        <v>90</v>
      </c>
      <c r="L103" s="115">
        <v>25.88</v>
      </c>
      <c r="M103" s="115">
        <f>J103-L103</f>
        <v>24.12</v>
      </c>
    </row>
    <row r="104" spans="1:13" s="109" customFormat="1" ht="28.5">
      <c r="A104" s="104">
        <v>78</v>
      </c>
      <c r="B104" s="105" t="s">
        <v>116</v>
      </c>
      <c r="C104" s="106" t="s">
        <v>211</v>
      </c>
      <c r="D104" s="106" t="s">
        <v>236</v>
      </c>
      <c r="E104" s="105" t="s">
        <v>6</v>
      </c>
      <c r="F104" s="105" t="s">
        <v>6</v>
      </c>
      <c r="G104" s="105"/>
      <c r="H104" s="105"/>
      <c r="I104" s="106" t="s">
        <v>276</v>
      </c>
      <c r="J104" s="106">
        <v>53</v>
      </c>
      <c r="K104" s="106">
        <v>110</v>
      </c>
      <c r="L104" s="115">
        <v>52.81</v>
      </c>
      <c r="M104" s="115">
        <f>J104-L104</f>
        <v>0.18999999999999773</v>
      </c>
    </row>
    <row r="105" spans="1:13" s="122" customFormat="1" ht="15.75">
      <c r="A105" s="120"/>
      <c r="B105" s="9" t="s">
        <v>194</v>
      </c>
      <c r="C105" s="3"/>
      <c r="D105" s="3"/>
      <c r="E105" s="108"/>
      <c r="F105" s="108"/>
      <c r="G105" s="108"/>
      <c r="H105" s="108"/>
      <c r="I105" s="3"/>
      <c r="J105" s="3">
        <f>SUM(J96:J104)</f>
        <v>468.4</v>
      </c>
      <c r="K105" s="3">
        <f>SUM(K96:K104)</f>
        <v>620.84</v>
      </c>
      <c r="L105" s="3">
        <f>SUM(L96:L104)</f>
        <v>280.61</v>
      </c>
      <c r="M105" s="3">
        <f>SUM(M96:M104)</f>
        <v>187.79000000000002</v>
      </c>
    </row>
    <row r="106" spans="1:13" s="61" customFormat="1" ht="18">
      <c r="A106" s="408" t="s">
        <v>178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</row>
    <row r="107" spans="1:13" s="109" customFormat="1" ht="28.5">
      <c r="A107" s="104">
        <v>79</v>
      </c>
      <c r="B107" s="105" t="s">
        <v>100</v>
      </c>
      <c r="C107" s="106" t="s">
        <v>211</v>
      </c>
      <c r="D107" s="410" t="s">
        <v>232</v>
      </c>
      <c r="E107" s="110" t="s">
        <v>375</v>
      </c>
      <c r="F107" s="110" t="s">
        <v>375</v>
      </c>
      <c r="G107" s="105"/>
      <c r="H107" s="105"/>
      <c r="I107" s="104" t="s">
        <v>276</v>
      </c>
      <c r="J107" s="106">
        <v>81.36</v>
      </c>
      <c r="K107" s="106">
        <v>126.11</v>
      </c>
      <c r="L107" s="409">
        <v>133.07</v>
      </c>
      <c r="M107" s="409">
        <f>J107+J108-L107</f>
        <v>13.830000000000013</v>
      </c>
    </row>
    <row r="108" spans="1:13" s="109" customFormat="1" ht="21" customHeight="1">
      <c r="A108" s="104">
        <v>80</v>
      </c>
      <c r="B108" s="105" t="s">
        <v>101</v>
      </c>
      <c r="C108" s="106" t="s">
        <v>211</v>
      </c>
      <c r="D108" s="409"/>
      <c r="E108" s="110" t="s">
        <v>208</v>
      </c>
      <c r="F108" s="110" t="s">
        <v>208</v>
      </c>
      <c r="G108" s="105"/>
      <c r="H108" s="105"/>
      <c r="I108" s="104" t="s">
        <v>276</v>
      </c>
      <c r="J108" s="106">
        <v>65.54</v>
      </c>
      <c r="K108" s="106"/>
      <c r="L108" s="409"/>
      <c r="M108" s="409"/>
    </row>
    <row r="109" spans="1:13" s="109" customFormat="1" ht="21" customHeight="1">
      <c r="A109" s="104">
        <v>81</v>
      </c>
      <c r="B109" s="105" t="s">
        <v>36</v>
      </c>
      <c r="C109" s="106" t="s">
        <v>211</v>
      </c>
      <c r="D109" s="106" t="s">
        <v>250</v>
      </c>
      <c r="E109" s="110" t="s">
        <v>208</v>
      </c>
      <c r="F109" s="110" t="s">
        <v>208</v>
      </c>
      <c r="G109" s="105"/>
      <c r="H109" s="105"/>
      <c r="I109" s="104" t="s">
        <v>276</v>
      </c>
      <c r="J109" s="106">
        <v>62.15</v>
      </c>
      <c r="K109" s="106">
        <v>72.15</v>
      </c>
      <c r="L109" s="115">
        <v>56.6</v>
      </c>
      <c r="M109" s="115">
        <f>J109-L109</f>
        <v>5.549999999999997</v>
      </c>
    </row>
    <row r="110" spans="1:13" s="109" customFormat="1" ht="21" customHeight="1">
      <c r="A110" s="104">
        <v>82</v>
      </c>
      <c r="B110" s="105" t="s">
        <v>102</v>
      </c>
      <c r="C110" s="106" t="s">
        <v>211</v>
      </c>
      <c r="D110" s="410" t="s">
        <v>220</v>
      </c>
      <c r="E110" s="105" t="s">
        <v>208</v>
      </c>
      <c r="F110" s="105" t="s">
        <v>208</v>
      </c>
      <c r="G110" s="105"/>
      <c r="H110" s="105"/>
      <c r="I110" s="106" t="s">
        <v>277</v>
      </c>
      <c r="J110" s="106">
        <v>51.98</v>
      </c>
      <c r="K110" s="106">
        <v>71.98</v>
      </c>
      <c r="L110" s="409">
        <v>70.53</v>
      </c>
      <c r="M110" s="409">
        <f>J110+J111-L110</f>
        <v>33.42999999999999</v>
      </c>
    </row>
    <row r="111" spans="1:13" s="109" customFormat="1" ht="21" customHeight="1">
      <c r="A111" s="104">
        <v>83</v>
      </c>
      <c r="B111" s="105" t="s">
        <v>103</v>
      </c>
      <c r="C111" s="106" t="s">
        <v>211</v>
      </c>
      <c r="D111" s="409"/>
      <c r="E111" s="110" t="s">
        <v>678</v>
      </c>
      <c r="F111" s="110" t="s">
        <v>678</v>
      </c>
      <c r="G111" s="105"/>
      <c r="H111" s="105"/>
      <c r="I111" s="106" t="s">
        <v>277</v>
      </c>
      <c r="J111" s="106">
        <v>51.98</v>
      </c>
      <c r="K111" s="106">
        <v>71.98</v>
      </c>
      <c r="L111" s="409"/>
      <c r="M111" s="409"/>
    </row>
    <row r="112" spans="1:13" s="122" customFormat="1" ht="15.75">
      <c r="A112" s="120"/>
      <c r="B112" s="9" t="s">
        <v>194</v>
      </c>
      <c r="C112" s="3"/>
      <c r="D112" s="3"/>
      <c r="E112" s="108"/>
      <c r="F112" s="108"/>
      <c r="G112" s="108"/>
      <c r="H112" s="108"/>
      <c r="I112" s="3"/>
      <c r="J112" s="3">
        <f>SUM(J107:J111)</f>
        <v>313.01000000000005</v>
      </c>
      <c r="K112" s="3">
        <f>SUM(K107:K111)</f>
        <v>342.22</v>
      </c>
      <c r="L112" s="3">
        <f>SUM(L107:L111)</f>
        <v>260.2</v>
      </c>
      <c r="M112" s="3">
        <f>SUM(M107:M111)</f>
        <v>52.81</v>
      </c>
    </row>
    <row r="113" spans="1:13" s="61" customFormat="1" ht="18">
      <c r="A113" s="408" t="s">
        <v>179</v>
      </c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</row>
    <row r="114" spans="1:13" s="109" customFormat="1" ht="19.5" customHeight="1">
      <c r="A114" s="104">
        <v>84</v>
      </c>
      <c r="B114" s="105" t="s">
        <v>104</v>
      </c>
      <c r="C114" s="106" t="s">
        <v>211</v>
      </c>
      <c r="D114" s="106"/>
      <c r="E114" s="105" t="s">
        <v>9</v>
      </c>
      <c r="F114" s="105" t="s">
        <v>9</v>
      </c>
      <c r="G114" s="105"/>
      <c r="H114" s="105"/>
      <c r="I114" s="106"/>
      <c r="J114" s="106">
        <v>103.75</v>
      </c>
      <c r="K114" s="106"/>
      <c r="L114" s="115">
        <v>0</v>
      </c>
      <c r="M114" s="115">
        <f>J114-L114</f>
        <v>103.75</v>
      </c>
    </row>
    <row r="115" spans="1:13" s="109" customFormat="1" ht="20.25" customHeight="1">
      <c r="A115" s="104">
        <v>85</v>
      </c>
      <c r="B115" s="105" t="s">
        <v>105</v>
      </c>
      <c r="C115" s="106" t="s">
        <v>211</v>
      </c>
      <c r="D115" s="106" t="s">
        <v>220</v>
      </c>
      <c r="E115" s="105" t="s">
        <v>208</v>
      </c>
      <c r="F115" s="105" t="s">
        <v>208</v>
      </c>
      <c r="G115" s="105"/>
      <c r="H115" s="105"/>
      <c r="I115" s="106" t="s">
        <v>276</v>
      </c>
      <c r="J115" s="106">
        <v>54.52</v>
      </c>
      <c r="K115" s="106"/>
      <c r="L115" s="115">
        <v>49.97</v>
      </c>
      <c r="M115" s="115">
        <f>J115-L115</f>
        <v>4.550000000000004</v>
      </c>
    </row>
    <row r="116" spans="1:13" s="109" customFormat="1" ht="20.25" customHeight="1">
      <c r="A116" s="104">
        <v>86</v>
      </c>
      <c r="B116" s="105" t="s">
        <v>199</v>
      </c>
      <c r="C116" s="106" t="s">
        <v>211</v>
      </c>
      <c r="D116" s="410" t="s">
        <v>251</v>
      </c>
      <c r="E116" s="105" t="s">
        <v>208</v>
      </c>
      <c r="F116" s="105" t="s">
        <v>208</v>
      </c>
      <c r="G116" s="105"/>
      <c r="H116" s="105"/>
      <c r="I116" s="106" t="s">
        <v>276</v>
      </c>
      <c r="J116" s="106">
        <v>55</v>
      </c>
      <c r="K116" s="106"/>
      <c r="L116" s="115">
        <v>111.79</v>
      </c>
      <c r="M116" s="409">
        <f>J116+J117-L116</f>
        <v>2.2099999999999937</v>
      </c>
    </row>
    <row r="117" spans="1:13" s="109" customFormat="1" ht="20.25" customHeight="1">
      <c r="A117" s="104">
        <v>87</v>
      </c>
      <c r="B117" s="105" t="s">
        <v>191</v>
      </c>
      <c r="C117" s="106" t="s">
        <v>211</v>
      </c>
      <c r="D117" s="409"/>
      <c r="E117" s="105" t="s">
        <v>208</v>
      </c>
      <c r="F117" s="105" t="s">
        <v>208</v>
      </c>
      <c r="G117" s="105"/>
      <c r="H117" s="105"/>
      <c r="I117" s="106" t="s">
        <v>276</v>
      </c>
      <c r="J117" s="106">
        <v>59</v>
      </c>
      <c r="K117" s="106"/>
      <c r="L117" s="115">
        <v>0</v>
      </c>
      <c r="M117" s="409"/>
    </row>
    <row r="118" spans="1:13" s="109" customFormat="1" ht="20.25" customHeight="1">
      <c r="A118" s="104">
        <v>88</v>
      </c>
      <c r="B118" s="105" t="s">
        <v>44</v>
      </c>
      <c r="C118" s="106" t="s">
        <v>211</v>
      </c>
      <c r="D118" s="106" t="s">
        <v>220</v>
      </c>
      <c r="E118" s="105" t="s">
        <v>208</v>
      </c>
      <c r="F118" s="105" t="s">
        <v>208</v>
      </c>
      <c r="G118" s="105"/>
      <c r="H118" s="105"/>
      <c r="I118" s="106" t="s">
        <v>276</v>
      </c>
      <c r="J118" s="106">
        <v>47</v>
      </c>
      <c r="K118" s="106"/>
      <c r="L118" s="115">
        <v>40.37</v>
      </c>
      <c r="M118" s="115">
        <f>J118-L118</f>
        <v>6.630000000000003</v>
      </c>
    </row>
    <row r="119" spans="1:13" s="109" customFormat="1" ht="20.25" customHeight="1">
      <c r="A119" s="104">
        <v>89</v>
      </c>
      <c r="B119" s="105" t="s">
        <v>106</v>
      </c>
      <c r="C119" s="106" t="s">
        <v>211</v>
      </c>
      <c r="D119" s="410" t="s">
        <v>214</v>
      </c>
      <c r="E119" s="105" t="s">
        <v>208</v>
      </c>
      <c r="F119" s="105" t="s">
        <v>208</v>
      </c>
      <c r="G119" s="105"/>
      <c r="H119" s="105"/>
      <c r="I119" s="106" t="s">
        <v>276</v>
      </c>
      <c r="J119" s="106">
        <v>59</v>
      </c>
      <c r="K119" s="106"/>
      <c r="L119" s="409">
        <v>100.78</v>
      </c>
      <c r="M119" s="409">
        <f>J119+J120-L119</f>
        <v>5.219999999999999</v>
      </c>
    </row>
    <row r="120" spans="1:13" s="109" customFormat="1" ht="20.25" customHeight="1">
      <c r="A120" s="104">
        <v>90</v>
      </c>
      <c r="B120" s="105" t="s">
        <v>107</v>
      </c>
      <c r="C120" s="106" t="s">
        <v>211</v>
      </c>
      <c r="D120" s="409"/>
      <c r="E120" s="105" t="s">
        <v>208</v>
      </c>
      <c r="F120" s="105" t="s">
        <v>208</v>
      </c>
      <c r="G120" s="105"/>
      <c r="H120" s="105"/>
      <c r="I120" s="106" t="s">
        <v>276</v>
      </c>
      <c r="J120" s="106">
        <v>47</v>
      </c>
      <c r="K120" s="106"/>
      <c r="L120" s="409"/>
      <c r="M120" s="409"/>
    </row>
    <row r="121" spans="1:13" s="109" customFormat="1" ht="28.5">
      <c r="A121" s="104">
        <v>91</v>
      </c>
      <c r="B121" s="105" t="s">
        <v>108</v>
      </c>
      <c r="C121" s="106" t="s">
        <v>211</v>
      </c>
      <c r="D121" s="106" t="s">
        <v>252</v>
      </c>
      <c r="E121" s="105" t="s">
        <v>208</v>
      </c>
      <c r="F121" s="105" t="s">
        <v>208</v>
      </c>
      <c r="G121" s="105"/>
      <c r="H121" s="105"/>
      <c r="I121" s="106" t="s">
        <v>276</v>
      </c>
      <c r="J121" s="106">
        <v>57.07</v>
      </c>
      <c r="K121" s="106"/>
      <c r="L121" s="115">
        <v>54.19</v>
      </c>
      <c r="M121" s="115">
        <f>J121-L121</f>
        <v>2.8800000000000026</v>
      </c>
    </row>
    <row r="122" spans="1:13" s="109" customFormat="1" ht="28.5">
      <c r="A122" s="104">
        <v>92</v>
      </c>
      <c r="B122" s="105" t="s">
        <v>200</v>
      </c>
      <c r="C122" s="106" t="s">
        <v>211</v>
      </c>
      <c r="D122" s="115"/>
      <c r="E122" s="105" t="s">
        <v>9</v>
      </c>
      <c r="F122" s="105" t="s">
        <v>9</v>
      </c>
      <c r="G122" s="105"/>
      <c r="H122" s="105"/>
      <c r="I122" s="115"/>
      <c r="J122" s="106">
        <v>17.8</v>
      </c>
      <c r="K122" s="106"/>
      <c r="L122" s="115">
        <v>0</v>
      </c>
      <c r="M122" s="115">
        <f>J122-L122</f>
        <v>17.8</v>
      </c>
    </row>
    <row r="123" spans="1:13" s="122" customFormat="1" ht="15.75">
      <c r="A123" s="120"/>
      <c r="B123" s="9" t="s">
        <v>194</v>
      </c>
      <c r="C123" s="3"/>
      <c r="D123" s="3"/>
      <c r="E123" s="108"/>
      <c r="F123" s="108"/>
      <c r="G123" s="108"/>
      <c r="H123" s="108"/>
      <c r="I123" s="3"/>
      <c r="J123" s="3">
        <f>SUM(J114:J122)</f>
        <v>500.14</v>
      </c>
      <c r="K123" s="3"/>
      <c r="L123" s="3">
        <f>SUM(L114:L122)</f>
        <v>357.09999999999997</v>
      </c>
      <c r="M123" s="3">
        <f>SUM(M114:M122)</f>
        <v>143.04000000000002</v>
      </c>
    </row>
    <row r="124" spans="1:13" s="61" customFormat="1" ht="18">
      <c r="A124" s="408" t="s">
        <v>186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</row>
    <row r="125" spans="1:13" s="109" customFormat="1" ht="36.75" customHeight="1">
      <c r="A125" s="104">
        <v>93</v>
      </c>
      <c r="B125" s="129" t="s">
        <v>196</v>
      </c>
      <c r="C125" s="106" t="s">
        <v>211</v>
      </c>
      <c r="D125" s="106" t="s">
        <v>253</v>
      </c>
      <c r="E125" s="105" t="s">
        <v>208</v>
      </c>
      <c r="F125" s="105" t="s">
        <v>208</v>
      </c>
      <c r="G125" s="105"/>
      <c r="H125" s="105"/>
      <c r="I125" s="106" t="s">
        <v>209</v>
      </c>
      <c r="J125" s="106">
        <v>64.41</v>
      </c>
      <c r="K125" s="106">
        <v>73.2</v>
      </c>
      <c r="L125" s="115">
        <v>51.51</v>
      </c>
      <c r="M125" s="115">
        <f aca="true" t="shared" si="4" ref="M125:M132">J125-L125</f>
        <v>12.899999999999999</v>
      </c>
    </row>
    <row r="126" spans="1:13" s="109" customFormat="1" ht="24.75" customHeight="1">
      <c r="A126" s="104">
        <v>94</v>
      </c>
      <c r="B126" s="129" t="s">
        <v>151</v>
      </c>
      <c r="C126" s="106" t="s">
        <v>211</v>
      </c>
      <c r="D126" s="115" t="s">
        <v>353</v>
      </c>
      <c r="E126" s="105" t="s">
        <v>370</v>
      </c>
      <c r="F126" s="105" t="s">
        <v>370</v>
      </c>
      <c r="G126" s="105"/>
      <c r="H126" s="105"/>
      <c r="I126" s="115" t="s">
        <v>276</v>
      </c>
      <c r="J126" s="106">
        <v>53.36</v>
      </c>
      <c r="K126" s="106"/>
      <c r="L126" s="115">
        <v>42.32</v>
      </c>
      <c r="M126" s="115">
        <f t="shared" si="4"/>
        <v>11.04</v>
      </c>
    </row>
    <row r="127" spans="1:13" s="109" customFormat="1" ht="24.75" customHeight="1">
      <c r="A127" s="104">
        <v>95</v>
      </c>
      <c r="B127" s="129" t="s">
        <v>146</v>
      </c>
      <c r="C127" s="106" t="s">
        <v>211</v>
      </c>
      <c r="D127" s="106" t="s">
        <v>254</v>
      </c>
      <c r="E127" s="105" t="s">
        <v>370</v>
      </c>
      <c r="F127" s="105" t="s">
        <v>370</v>
      </c>
      <c r="G127" s="105"/>
      <c r="H127" s="105"/>
      <c r="I127" s="115" t="s">
        <v>276</v>
      </c>
      <c r="J127" s="106">
        <v>50.69</v>
      </c>
      <c r="K127" s="106">
        <v>59.86</v>
      </c>
      <c r="L127" s="115">
        <v>45.84</v>
      </c>
      <c r="M127" s="115">
        <f t="shared" si="4"/>
        <v>4.849999999999994</v>
      </c>
    </row>
    <row r="128" spans="1:13" s="109" customFormat="1" ht="26.25" customHeight="1">
      <c r="A128" s="104">
        <v>96</v>
      </c>
      <c r="B128" s="129" t="s">
        <v>149</v>
      </c>
      <c r="C128" s="106" t="s">
        <v>211</v>
      </c>
      <c r="D128" s="115"/>
      <c r="E128" s="105" t="s">
        <v>9</v>
      </c>
      <c r="F128" s="105" t="s">
        <v>9</v>
      </c>
      <c r="G128" s="105"/>
      <c r="H128" s="105"/>
      <c r="I128" s="115"/>
      <c r="J128" s="106">
        <v>58.7</v>
      </c>
      <c r="K128" s="106"/>
      <c r="L128" s="115">
        <v>0</v>
      </c>
      <c r="M128" s="115">
        <f t="shared" si="4"/>
        <v>58.7</v>
      </c>
    </row>
    <row r="129" spans="1:13" s="109" customFormat="1" ht="28.5">
      <c r="A129" s="104">
        <v>97</v>
      </c>
      <c r="B129" s="129" t="s">
        <v>147</v>
      </c>
      <c r="C129" s="106" t="s">
        <v>211</v>
      </c>
      <c r="D129" s="115"/>
      <c r="E129" s="105" t="s">
        <v>678</v>
      </c>
      <c r="F129" s="105" t="s">
        <v>683</v>
      </c>
      <c r="G129" s="105"/>
      <c r="H129" s="105"/>
      <c r="I129" s="106" t="s">
        <v>276</v>
      </c>
      <c r="J129" s="106">
        <v>80.04</v>
      </c>
      <c r="K129" s="106">
        <v>96.04</v>
      </c>
      <c r="L129" s="115">
        <v>77.96</v>
      </c>
      <c r="M129" s="115">
        <f t="shared" si="4"/>
        <v>2.0800000000000125</v>
      </c>
    </row>
    <row r="130" spans="1:13" s="109" customFormat="1" ht="35.25" customHeight="1">
      <c r="A130" s="104">
        <v>98</v>
      </c>
      <c r="B130" s="129" t="s">
        <v>148</v>
      </c>
      <c r="C130" s="106" t="s">
        <v>211</v>
      </c>
      <c r="D130" s="106" t="s">
        <v>255</v>
      </c>
      <c r="E130" s="105" t="s">
        <v>208</v>
      </c>
      <c r="F130" s="105" t="s">
        <v>208</v>
      </c>
      <c r="G130" s="105"/>
      <c r="H130" s="105"/>
      <c r="I130" s="106" t="s">
        <v>276</v>
      </c>
      <c r="J130" s="106">
        <v>60.03</v>
      </c>
      <c r="K130" s="106">
        <v>71.62</v>
      </c>
      <c r="L130" s="115">
        <v>50.59</v>
      </c>
      <c r="M130" s="115">
        <f t="shared" si="4"/>
        <v>9.439999999999998</v>
      </c>
    </row>
    <row r="131" spans="1:13" s="109" customFormat="1" ht="33" customHeight="1">
      <c r="A131" s="104">
        <v>99</v>
      </c>
      <c r="B131" s="129" t="s">
        <v>150</v>
      </c>
      <c r="C131" s="106" t="s">
        <v>211</v>
      </c>
      <c r="D131" s="106" t="s">
        <v>256</v>
      </c>
      <c r="E131" s="105" t="s">
        <v>208</v>
      </c>
      <c r="F131" s="105" t="s">
        <v>208</v>
      </c>
      <c r="G131" s="105"/>
      <c r="H131" s="105"/>
      <c r="I131" s="106" t="s">
        <v>209</v>
      </c>
      <c r="J131" s="106">
        <v>50.59</v>
      </c>
      <c r="K131" s="106">
        <v>52.79</v>
      </c>
      <c r="L131" s="115">
        <v>46.65</v>
      </c>
      <c r="M131" s="115">
        <f t="shared" si="4"/>
        <v>3.940000000000005</v>
      </c>
    </row>
    <row r="132" spans="1:13" s="109" customFormat="1" ht="28.5">
      <c r="A132" s="104">
        <v>100</v>
      </c>
      <c r="B132" s="130" t="s">
        <v>38</v>
      </c>
      <c r="C132" s="106" t="s">
        <v>211</v>
      </c>
      <c r="D132" s="115" t="s">
        <v>257</v>
      </c>
      <c r="E132" s="105" t="s">
        <v>208</v>
      </c>
      <c r="F132" s="105" t="s">
        <v>208</v>
      </c>
      <c r="G132" s="105"/>
      <c r="H132" s="105"/>
      <c r="I132" s="106" t="s">
        <v>209</v>
      </c>
      <c r="J132" s="106">
        <v>72.04</v>
      </c>
      <c r="K132" s="106">
        <v>80.6</v>
      </c>
      <c r="L132" s="115">
        <v>56.31</v>
      </c>
      <c r="M132" s="115">
        <f t="shared" si="4"/>
        <v>15.730000000000004</v>
      </c>
    </row>
    <row r="133" spans="1:13" s="122" customFormat="1" ht="15.75">
      <c r="A133" s="120"/>
      <c r="B133" s="9" t="s">
        <v>194</v>
      </c>
      <c r="C133" s="3"/>
      <c r="D133" s="3"/>
      <c r="E133" s="108"/>
      <c r="F133" s="108"/>
      <c r="G133" s="108"/>
      <c r="H133" s="108"/>
      <c r="I133" s="3"/>
      <c r="J133" s="3">
        <f>SUM(J125:J132)</f>
        <v>489.86000000000007</v>
      </c>
      <c r="K133" s="3">
        <f>SUM(K125:K132)</f>
        <v>434.11</v>
      </c>
      <c r="L133" s="3">
        <f>SUM(L125:L132)</f>
        <v>371.18</v>
      </c>
      <c r="M133" s="3">
        <f>SUM(M125:M132)</f>
        <v>118.68000000000002</v>
      </c>
    </row>
    <row r="134" spans="1:13" s="61" customFormat="1" ht="18">
      <c r="A134" s="408" t="s">
        <v>190</v>
      </c>
      <c r="B134" s="408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</row>
    <row r="135" spans="1:13" s="109" customFormat="1" ht="24" customHeight="1">
      <c r="A135" s="104">
        <v>101</v>
      </c>
      <c r="B135" s="105" t="s">
        <v>205</v>
      </c>
      <c r="C135" s="106" t="s">
        <v>211</v>
      </c>
      <c r="D135" s="107" t="s">
        <v>339</v>
      </c>
      <c r="E135" s="110" t="s">
        <v>9</v>
      </c>
      <c r="F135" s="110" t="s">
        <v>9</v>
      </c>
      <c r="G135" s="105"/>
      <c r="H135" s="105"/>
      <c r="I135" s="106"/>
      <c r="J135" s="106">
        <v>620</v>
      </c>
      <c r="K135" s="106"/>
      <c r="L135" s="115">
        <v>369.6</v>
      </c>
      <c r="M135" s="115">
        <f>J135-L135</f>
        <v>250.39999999999998</v>
      </c>
    </row>
    <row r="136" spans="1:13" s="109" customFormat="1" ht="24" customHeight="1">
      <c r="A136" s="104">
        <v>102</v>
      </c>
      <c r="B136" s="105" t="s">
        <v>169</v>
      </c>
      <c r="C136" s="106" t="s">
        <v>211</v>
      </c>
      <c r="D136" s="106" t="s">
        <v>259</v>
      </c>
      <c r="E136" s="105" t="s">
        <v>208</v>
      </c>
      <c r="F136" s="105" t="s">
        <v>208</v>
      </c>
      <c r="G136" s="105"/>
      <c r="H136" s="105"/>
      <c r="I136" s="106" t="s">
        <v>276</v>
      </c>
      <c r="J136" s="106">
        <v>162.75</v>
      </c>
      <c r="K136" s="106">
        <v>195.75</v>
      </c>
      <c r="L136" s="115">
        <v>127.54</v>
      </c>
      <c r="M136" s="115">
        <f>J136-L136</f>
        <v>35.209999999999994</v>
      </c>
    </row>
    <row r="137" spans="1:13" s="61" customFormat="1" ht="15.75">
      <c r="A137" s="126"/>
      <c r="B137" s="22" t="s">
        <v>194</v>
      </c>
      <c r="C137" s="131"/>
      <c r="D137" s="131"/>
      <c r="E137" s="108"/>
      <c r="F137" s="108"/>
      <c r="G137" s="108"/>
      <c r="H137" s="108"/>
      <c r="I137" s="131"/>
      <c r="J137" s="131">
        <f>SUM(J135:J136)</f>
        <v>782.75</v>
      </c>
      <c r="K137" s="131">
        <f>SUM(K135:K136)</f>
        <v>195.75</v>
      </c>
      <c r="L137" s="131">
        <f>SUM(L135:L136)</f>
        <v>497.14000000000004</v>
      </c>
      <c r="M137" s="131">
        <f>SUM(M135:M136)</f>
        <v>285.60999999999996</v>
      </c>
    </row>
    <row r="138" spans="1:13" s="61" customFormat="1" ht="18">
      <c r="A138" s="408" t="s">
        <v>189</v>
      </c>
      <c r="B138" s="408"/>
      <c r="C138" s="408"/>
      <c r="D138" s="408"/>
      <c r="E138" s="408"/>
      <c r="F138" s="408"/>
      <c r="G138" s="408"/>
      <c r="H138" s="408"/>
      <c r="I138" s="408"/>
      <c r="J138" s="408"/>
      <c r="K138" s="408"/>
      <c r="L138" s="408"/>
      <c r="M138" s="408"/>
    </row>
    <row r="139" spans="1:13" s="109" customFormat="1" ht="21.75" customHeight="1">
      <c r="A139" s="104">
        <v>103</v>
      </c>
      <c r="B139" s="129" t="s">
        <v>40</v>
      </c>
      <c r="C139" s="106" t="s">
        <v>211</v>
      </c>
      <c r="D139" s="107" t="s">
        <v>339</v>
      </c>
      <c r="E139" s="105" t="s">
        <v>9</v>
      </c>
      <c r="F139" s="105" t="s">
        <v>9</v>
      </c>
      <c r="G139" s="105"/>
      <c r="H139" s="105"/>
      <c r="I139" s="106"/>
      <c r="J139" s="106">
        <v>69.37</v>
      </c>
      <c r="K139" s="106"/>
      <c r="L139" s="115">
        <v>0</v>
      </c>
      <c r="M139" s="115">
        <f>J139-L139</f>
        <v>69.37</v>
      </c>
    </row>
    <row r="140" spans="1:13" s="109" customFormat="1" ht="21.75" customHeight="1">
      <c r="A140" s="104">
        <v>104</v>
      </c>
      <c r="B140" s="129" t="s">
        <v>166</v>
      </c>
      <c r="C140" s="106" t="s">
        <v>211</v>
      </c>
      <c r="D140" s="107" t="s">
        <v>339</v>
      </c>
      <c r="E140" s="105" t="s">
        <v>9</v>
      </c>
      <c r="F140" s="105" t="s">
        <v>9</v>
      </c>
      <c r="G140" s="105"/>
      <c r="H140" s="105"/>
      <c r="I140" s="106"/>
      <c r="J140" s="106">
        <v>62.65</v>
      </c>
      <c r="K140" s="106"/>
      <c r="L140" s="115">
        <v>0</v>
      </c>
      <c r="M140" s="115">
        <f>J140-L140</f>
        <v>62.65</v>
      </c>
    </row>
    <row r="141" spans="1:13" s="109" customFormat="1" ht="21.75" customHeight="1">
      <c r="A141" s="104">
        <v>105</v>
      </c>
      <c r="B141" s="132" t="s">
        <v>167</v>
      </c>
      <c r="C141" s="106" t="s">
        <v>211</v>
      </c>
      <c r="D141" s="115" t="s">
        <v>260</v>
      </c>
      <c r="E141" s="105" t="s">
        <v>208</v>
      </c>
      <c r="F141" s="105" t="s">
        <v>208</v>
      </c>
      <c r="G141" s="105"/>
      <c r="H141" s="105"/>
      <c r="I141" s="115" t="s">
        <v>276</v>
      </c>
      <c r="J141" s="106">
        <v>109.35</v>
      </c>
      <c r="K141" s="106">
        <v>150</v>
      </c>
      <c r="L141" s="115">
        <v>103.54</v>
      </c>
      <c r="M141" s="115">
        <f>J141-L141</f>
        <v>5.809999999999988</v>
      </c>
    </row>
    <row r="142" spans="1:13" s="109" customFormat="1" ht="21.75" customHeight="1">
      <c r="A142" s="104">
        <v>106</v>
      </c>
      <c r="B142" s="132" t="s">
        <v>168</v>
      </c>
      <c r="C142" s="106" t="s">
        <v>211</v>
      </c>
      <c r="D142" s="107" t="s">
        <v>339</v>
      </c>
      <c r="E142" s="123" t="s">
        <v>9</v>
      </c>
      <c r="F142" s="123" t="s">
        <v>9</v>
      </c>
      <c r="G142" s="123"/>
      <c r="H142" s="123"/>
      <c r="I142" s="106"/>
      <c r="J142" s="106">
        <v>80</v>
      </c>
      <c r="K142" s="106"/>
      <c r="L142" s="115">
        <v>0</v>
      </c>
      <c r="M142" s="115">
        <f>J142-L142</f>
        <v>80</v>
      </c>
    </row>
    <row r="143" spans="1:13" s="5" customFormat="1" ht="15.75">
      <c r="A143" s="10"/>
      <c r="B143" s="133" t="s">
        <v>194</v>
      </c>
      <c r="C143" s="3"/>
      <c r="D143" s="3"/>
      <c r="E143" s="9"/>
      <c r="F143" s="9"/>
      <c r="G143" s="9"/>
      <c r="H143" s="9"/>
      <c r="I143" s="3"/>
      <c r="J143" s="3">
        <f>SUM(J139:J142)</f>
        <v>321.37</v>
      </c>
      <c r="K143" s="3">
        <f>SUM(K139:K142)</f>
        <v>150</v>
      </c>
      <c r="L143" s="3">
        <f>SUM(L139:L142)</f>
        <v>103.54</v>
      </c>
      <c r="M143" s="3">
        <f>SUM(M139:M142)</f>
        <v>217.82999999999998</v>
      </c>
    </row>
    <row r="144" spans="1:13" s="61" customFormat="1" ht="18">
      <c r="A144" s="408" t="s">
        <v>187</v>
      </c>
      <c r="B144" s="408"/>
      <c r="C144" s="408"/>
      <c r="D144" s="408"/>
      <c r="E144" s="408"/>
      <c r="F144" s="408"/>
      <c r="G144" s="408"/>
      <c r="H144" s="408"/>
      <c r="I144" s="408"/>
      <c r="J144" s="408"/>
      <c r="K144" s="408"/>
      <c r="L144" s="408"/>
      <c r="M144" s="408"/>
    </row>
    <row r="145" spans="1:13" s="109" customFormat="1" ht="33" customHeight="1">
      <c r="A145" s="104">
        <v>107</v>
      </c>
      <c r="B145" s="129" t="s">
        <v>157</v>
      </c>
      <c r="C145" s="106" t="s">
        <v>211</v>
      </c>
      <c r="D145" s="106" t="s">
        <v>222</v>
      </c>
      <c r="E145" s="105" t="s">
        <v>679</v>
      </c>
      <c r="F145" s="105" t="s">
        <v>208</v>
      </c>
      <c r="G145" s="105"/>
      <c r="H145" s="105"/>
      <c r="I145" s="106" t="s">
        <v>276</v>
      </c>
      <c r="J145" s="106">
        <v>56</v>
      </c>
      <c r="K145" s="106">
        <v>61.5</v>
      </c>
      <c r="L145" s="115">
        <v>52.08</v>
      </c>
      <c r="M145" s="115">
        <f>J145-L145</f>
        <v>3.9200000000000017</v>
      </c>
    </row>
    <row r="146" spans="1:13" s="109" customFormat="1" ht="29.25" customHeight="1">
      <c r="A146" s="104">
        <v>108</v>
      </c>
      <c r="B146" s="129" t="s">
        <v>158</v>
      </c>
      <c r="C146" s="106" t="s">
        <v>211</v>
      </c>
      <c r="D146" s="106" t="s">
        <v>233</v>
      </c>
      <c r="E146" s="105" t="s">
        <v>679</v>
      </c>
      <c r="F146" s="105" t="s">
        <v>208</v>
      </c>
      <c r="G146" s="105"/>
      <c r="H146" s="105"/>
      <c r="I146" s="106" t="s">
        <v>276</v>
      </c>
      <c r="J146" s="106">
        <v>52</v>
      </c>
      <c r="K146" s="106">
        <v>54</v>
      </c>
      <c r="L146" s="115">
        <v>47.99</v>
      </c>
      <c r="M146" s="115">
        <f>J146-L146</f>
        <v>4.009999999999998</v>
      </c>
    </row>
    <row r="147" spans="1:13" s="109" customFormat="1" ht="27.75" customHeight="1">
      <c r="A147" s="104">
        <v>109</v>
      </c>
      <c r="B147" s="129" t="s">
        <v>159</v>
      </c>
      <c r="C147" s="106" t="s">
        <v>211</v>
      </c>
      <c r="D147" s="107" t="s">
        <v>339</v>
      </c>
      <c r="E147" s="105" t="s">
        <v>9</v>
      </c>
      <c r="F147" s="105" t="s">
        <v>9</v>
      </c>
      <c r="G147" s="105"/>
      <c r="H147" s="105"/>
      <c r="I147" s="107" t="s">
        <v>339</v>
      </c>
      <c r="J147" s="106">
        <v>62.7</v>
      </c>
      <c r="K147" s="106"/>
      <c r="L147" s="115">
        <v>0.21</v>
      </c>
      <c r="M147" s="115">
        <f>J147-L147</f>
        <v>62.49</v>
      </c>
    </row>
    <row r="148" spans="1:13" s="109" customFormat="1" ht="27.75" customHeight="1">
      <c r="A148" s="104">
        <v>110</v>
      </c>
      <c r="B148" s="132" t="s">
        <v>39</v>
      </c>
      <c r="C148" s="106" t="s">
        <v>211</v>
      </c>
      <c r="D148" s="115"/>
      <c r="E148" s="105" t="s">
        <v>9</v>
      </c>
      <c r="F148" s="105" t="s">
        <v>9</v>
      </c>
      <c r="G148" s="105"/>
      <c r="H148" s="105"/>
      <c r="I148" s="115"/>
      <c r="J148" s="106">
        <v>44.02</v>
      </c>
      <c r="K148" s="106"/>
      <c r="L148" s="115">
        <v>0.21</v>
      </c>
      <c r="M148" s="115">
        <f>J148-L148</f>
        <v>43.81</v>
      </c>
    </row>
    <row r="149" spans="1:13" s="122" customFormat="1" ht="15.75">
      <c r="A149" s="120"/>
      <c r="B149" s="9" t="s">
        <v>194</v>
      </c>
      <c r="C149" s="3"/>
      <c r="D149" s="3"/>
      <c r="E149" s="108"/>
      <c r="F149" s="108"/>
      <c r="G149" s="108"/>
      <c r="H149" s="108"/>
      <c r="I149" s="3"/>
      <c r="J149" s="3">
        <f>SUM(J145:J148)</f>
        <v>214.72</v>
      </c>
      <c r="K149" s="3">
        <f>SUM(K145:K148)</f>
        <v>115.5</v>
      </c>
      <c r="L149" s="3">
        <f>SUM(L145:L148)</f>
        <v>100.48999999999998</v>
      </c>
      <c r="M149" s="3">
        <f>SUM(M145:M148)</f>
        <v>114.23</v>
      </c>
    </row>
    <row r="150" spans="1:13" s="61" customFormat="1" ht="18">
      <c r="A150" s="408" t="s">
        <v>193</v>
      </c>
      <c r="B150" s="408"/>
      <c r="C150" s="408"/>
      <c r="D150" s="408"/>
      <c r="E150" s="408"/>
      <c r="F150" s="408"/>
      <c r="G150" s="408"/>
      <c r="H150" s="408"/>
      <c r="I150" s="408"/>
      <c r="J150" s="408"/>
      <c r="K150" s="408"/>
      <c r="L150" s="408"/>
      <c r="M150" s="408"/>
    </row>
    <row r="151" spans="1:13" s="109" customFormat="1" ht="24" customHeight="1">
      <c r="A151" s="104">
        <v>111</v>
      </c>
      <c r="B151" s="129" t="s">
        <v>47</v>
      </c>
      <c r="C151" s="106" t="s">
        <v>211</v>
      </c>
      <c r="D151" s="106" t="s">
        <v>240</v>
      </c>
      <c r="E151" s="105" t="s">
        <v>356</v>
      </c>
      <c r="F151" s="105" t="s">
        <v>356</v>
      </c>
      <c r="G151" s="105"/>
      <c r="H151" s="105"/>
      <c r="I151" s="106" t="s">
        <v>277</v>
      </c>
      <c r="J151" s="106">
        <v>15</v>
      </c>
      <c r="K151" s="106"/>
      <c r="L151" s="115">
        <v>12.29</v>
      </c>
      <c r="M151" s="115">
        <f aca="true" t="shared" si="5" ref="M151:M157">J151-L151</f>
        <v>2.710000000000001</v>
      </c>
    </row>
    <row r="152" spans="1:13" s="109" customFormat="1" ht="24" customHeight="1">
      <c r="A152" s="104">
        <v>112</v>
      </c>
      <c r="B152" s="129" t="s">
        <v>152</v>
      </c>
      <c r="C152" s="106" t="s">
        <v>211</v>
      </c>
      <c r="D152" s="106" t="s">
        <v>215</v>
      </c>
      <c r="E152" s="105" t="s">
        <v>356</v>
      </c>
      <c r="F152" s="105" t="s">
        <v>356</v>
      </c>
      <c r="G152" s="105"/>
      <c r="H152" s="105"/>
      <c r="I152" s="106" t="s">
        <v>276</v>
      </c>
      <c r="J152" s="106">
        <v>15</v>
      </c>
      <c r="K152" s="106"/>
      <c r="L152" s="115">
        <v>12.89</v>
      </c>
      <c r="M152" s="115">
        <f t="shared" si="5"/>
        <v>2.1099999999999994</v>
      </c>
    </row>
    <row r="153" spans="1:13" s="109" customFormat="1" ht="24" customHeight="1">
      <c r="A153" s="104">
        <v>113</v>
      </c>
      <c r="B153" s="129" t="s">
        <v>153</v>
      </c>
      <c r="C153" s="106" t="s">
        <v>211</v>
      </c>
      <c r="D153" s="115" t="s">
        <v>215</v>
      </c>
      <c r="E153" s="105" t="s">
        <v>356</v>
      </c>
      <c r="F153" s="105" t="s">
        <v>356</v>
      </c>
      <c r="G153" s="105"/>
      <c r="H153" s="105"/>
      <c r="I153" s="106" t="s">
        <v>276</v>
      </c>
      <c r="J153" s="106">
        <v>15</v>
      </c>
      <c r="K153" s="106"/>
      <c r="L153" s="115">
        <v>13.15</v>
      </c>
      <c r="M153" s="115">
        <f t="shared" si="5"/>
        <v>1.8499999999999996</v>
      </c>
    </row>
    <row r="154" spans="1:13" s="109" customFormat="1" ht="28.5">
      <c r="A154" s="104">
        <v>114</v>
      </c>
      <c r="B154" s="129" t="s">
        <v>154</v>
      </c>
      <c r="C154" s="106" t="s">
        <v>211</v>
      </c>
      <c r="D154" s="106" t="s">
        <v>261</v>
      </c>
      <c r="E154" s="105" t="s">
        <v>374</v>
      </c>
      <c r="F154" s="105" t="s">
        <v>359</v>
      </c>
      <c r="G154" s="105"/>
      <c r="H154" s="105"/>
      <c r="I154" s="115" t="s">
        <v>276</v>
      </c>
      <c r="J154" s="106">
        <v>65</v>
      </c>
      <c r="K154" s="106">
        <v>70</v>
      </c>
      <c r="L154" s="115">
        <v>60.55</v>
      </c>
      <c r="M154" s="115">
        <f t="shared" si="5"/>
        <v>4.450000000000003</v>
      </c>
    </row>
    <row r="155" spans="1:13" s="109" customFormat="1" ht="24" customHeight="1">
      <c r="A155" s="104">
        <v>115</v>
      </c>
      <c r="B155" s="129" t="s">
        <v>33</v>
      </c>
      <c r="C155" s="106" t="s">
        <v>211</v>
      </c>
      <c r="D155" s="115"/>
      <c r="E155" s="134" t="s">
        <v>8</v>
      </c>
      <c r="F155" s="134" t="s">
        <v>8</v>
      </c>
      <c r="G155" s="134"/>
      <c r="H155" s="134"/>
      <c r="I155" s="115"/>
      <c r="J155" s="106">
        <v>81.37</v>
      </c>
      <c r="K155" s="106"/>
      <c r="L155" s="115">
        <v>0</v>
      </c>
      <c r="M155" s="115">
        <f t="shared" si="5"/>
        <v>81.37</v>
      </c>
    </row>
    <row r="156" spans="1:13" s="109" customFormat="1" ht="28.5">
      <c r="A156" s="104">
        <v>116</v>
      </c>
      <c r="B156" s="132" t="s">
        <v>155</v>
      </c>
      <c r="C156" s="106" t="s">
        <v>211</v>
      </c>
      <c r="D156" s="106" t="s">
        <v>248</v>
      </c>
      <c r="E156" s="105" t="s">
        <v>359</v>
      </c>
      <c r="F156" s="105" t="s">
        <v>359</v>
      </c>
      <c r="G156" s="105"/>
      <c r="H156" s="105"/>
      <c r="I156" s="106" t="s">
        <v>276</v>
      </c>
      <c r="J156" s="106">
        <v>55</v>
      </c>
      <c r="K156" s="106">
        <v>70</v>
      </c>
      <c r="L156" s="115">
        <v>52.93</v>
      </c>
      <c r="M156" s="115">
        <f t="shared" si="5"/>
        <v>2.0700000000000003</v>
      </c>
    </row>
    <row r="157" spans="1:13" s="109" customFormat="1" ht="35.25" customHeight="1">
      <c r="A157" s="104">
        <v>117</v>
      </c>
      <c r="B157" s="129" t="s">
        <v>156</v>
      </c>
      <c r="C157" s="106" t="s">
        <v>211</v>
      </c>
      <c r="D157" s="106" t="s">
        <v>262</v>
      </c>
      <c r="E157" s="105" t="s">
        <v>369</v>
      </c>
      <c r="F157" s="105" t="s">
        <v>775</v>
      </c>
      <c r="G157" s="105"/>
      <c r="H157" s="105"/>
      <c r="I157" s="106" t="s">
        <v>276</v>
      </c>
      <c r="J157" s="106">
        <v>65</v>
      </c>
      <c r="K157" s="106">
        <v>84</v>
      </c>
      <c r="L157" s="115">
        <v>59.55</v>
      </c>
      <c r="M157" s="115">
        <f t="shared" si="5"/>
        <v>5.450000000000003</v>
      </c>
    </row>
    <row r="158" spans="1:13" s="122" customFormat="1" ht="15.75">
      <c r="A158" s="120"/>
      <c r="B158" s="9" t="s">
        <v>194</v>
      </c>
      <c r="C158" s="3"/>
      <c r="D158" s="3"/>
      <c r="E158" s="108"/>
      <c r="F158" s="108"/>
      <c r="G158" s="108"/>
      <c r="H158" s="108"/>
      <c r="I158" s="3"/>
      <c r="J158" s="3">
        <f>SUM(J151:J157)</f>
        <v>311.37</v>
      </c>
      <c r="K158" s="3">
        <f>SUM(K151:K157)</f>
        <v>224</v>
      </c>
      <c r="L158" s="3">
        <f>SUM(L151:L157)</f>
        <v>211.36</v>
      </c>
      <c r="M158" s="3">
        <f>SUM(M151:M157)</f>
        <v>100.01</v>
      </c>
    </row>
    <row r="159" spans="1:13" s="61" customFormat="1" ht="18">
      <c r="A159" s="408" t="s">
        <v>188</v>
      </c>
      <c r="B159" s="408"/>
      <c r="C159" s="408"/>
      <c r="D159" s="408"/>
      <c r="E159" s="408"/>
      <c r="F159" s="408"/>
      <c r="G159" s="408"/>
      <c r="H159" s="408"/>
      <c r="I159" s="408"/>
      <c r="J159" s="408"/>
      <c r="K159" s="408"/>
      <c r="L159" s="408"/>
      <c r="M159" s="408"/>
    </row>
    <row r="160" spans="1:13" s="109" customFormat="1" ht="37.5" customHeight="1">
      <c r="A160" s="104">
        <v>118</v>
      </c>
      <c r="B160" s="105" t="s">
        <v>160</v>
      </c>
      <c r="C160" s="410" t="s">
        <v>211</v>
      </c>
      <c r="D160" s="410" t="s">
        <v>249</v>
      </c>
      <c r="E160" s="105" t="s">
        <v>356</v>
      </c>
      <c r="F160" s="105" t="s">
        <v>356</v>
      </c>
      <c r="G160" s="105"/>
      <c r="H160" s="105"/>
      <c r="I160" s="106" t="s">
        <v>276</v>
      </c>
      <c r="J160" s="410">
        <v>120</v>
      </c>
      <c r="K160" s="106">
        <v>70.76</v>
      </c>
      <c r="L160" s="409">
        <v>112.09</v>
      </c>
      <c r="M160" s="409">
        <f>J160-L160</f>
        <v>7.909999999999997</v>
      </c>
    </row>
    <row r="161" spans="1:13" s="109" customFormat="1" ht="36" customHeight="1">
      <c r="A161" s="104">
        <v>119</v>
      </c>
      <c r="B161" s="105" t="s">
        <v>165</v>
      </c>
      <c r="C161" s="410"/>
      <c r="D161" s="409"/>
      <c r="E161" s="105" t="s">
        <v>356</v>
      </c>
      <c r="F161" s="105" t="s">
        <v>356</v>
      </c>
      <c r="G161" s="105"/>
      <c r="H161" s="105"/>
      <c r="I161" s="104" t="s">
        <v>277</v>
      </c>
      <c r="J161" s="410"/>
      <c r="K161" s="106"/>
      <c r="L161" s="409"/>
      <c r="M161" s="409"/>
    </row>
    <row r="162" spans="1:13" s="109" customFormat="1" ht="35.25" customHeight="1">
      <c r="A162" s="104">
        <v>120</v>
      </c>
      <c r="B162" s="105" t="s">
        <v>161</v>
      </c>
      <c r="C162" s="106" t="s">
        <v>211</v>
      </c>
      <c r="D162" s="106" t="s">
        <v>263</v>
      </c>
      <c r="E162" s="105" t="s">
        <v>9</v>
      </c>
      <c r="F162" s="105" t="s">
        <v>9</v>
      </c>
      <c r="G162" s="105"/>
      <c r="H162" s="105"/>
      <c r="I162" s="106"/>
      <c r="J162" s="106">
        <v>52</v>
      </c>
      <c r="K162" s="106"/>
      <c r="L162" s="115">
        <v>0.17</v>
      </c>
      <c r="M162" s="115">
        <f>J162-L162</f>
        <v>51.83</v>
      </c>
    </row>
    <row r="163" spans="1:13" s="109" customFormat="1" ht="71.25">
      <c r="A163" s="104">
        <v>121</v>
      </c>
      <c r="B163" s="105" t="s">
        <v>162</v>
      </c>
      <c r="C163" s="106" t="s">
        <v>211</v>
      </c>
      <c r="D163" s="106" t="s">
        <v>264</v>
      </c>
      <c r="E163" s="105" t="s">
        <v>680</v>
      </c>
      <c r="F163" s="105" t="s">
        <v>680</v>
      </c>
      <c r="G163" s="105"/>
      <c r="H163" s="105"/>
      <c r="I163" s="106" t="s">
        <v>326</v>
      </c>
      <c r="J163" s="106">
        <v>96.98</v>
      </c>
      <c r="K163" s="106"/>
      <c r="L163" s="115">
        <v>0</v>
      </c>
      <c r="M163" s="115">
        <f>J163-L163</f>
        <v>96.98</v>
      </c>
    </row>
    <row r="164" spans="1:13" s="109" customFormat="1" ht="28.5">
      <c r="A164" s="104">
        <v>122</v>
      </c>
      <c r="B164" s="105" t="s">
        <v>163</v>
      </c>
      <c r="C164" s="106" t="s">
        <v>211</v>
      </c>
      <c r="D164" s="106"/>
      <c r="E164" s="105" t="s">
        <v>9</v>
      </c>
      <c r="F164" s="105" t="s">
        <v>9</v>
      </c>
      <c r="G164" s="105"/>
      <c r="H164" s="105"/>
      <c r="I164" s="106"/>
      <c r="J164" s="106">
        <v>41</v>
      </c>
      <c r="K164" s="106"/>
      <c r="L164" s="115">
        <v>0.17</v>
      </c>
      <c r="M164" s="115">
        <f>J164-L164</f>
        <v>40.83</v>
      </c>
    </row>
    <row r="165" spans="1:13" s="109" customFormat="1" ht="14.25">
      <c r="A165" s="104">
        <v>123</v>
      </c>
      <c r="B165" s="105" t="s">
        <v>164</v>
      </c>
      <c r="C165" s="106" t="s">
        <v>211</v>
      </c>
      <c r="D165" s="106" t="s">
        <v>266</v>
      </c>
      <c r="E165" s="105" t="s">
        <v>208</v>
      </c>
      <c r="F165" s="105" t="s">
        <v>208</v>
      </c>
      <c r="G165" s="105"/>
      <c r="H165" s="105"/>
      <c r="I165" s="106" t="s">
        <v>276</v>
      </c>
      <c r="J165" s="106">
        <v>33.48</v>
      </c>
      <c r="K165" s="106">
        <v>50.43</v>
      </c>
      <c r="L165" s="115">
        <v>31.29</v>
      </c>
      <c r="M165" s="115">
        <f>J165-L165</f>
        <v>2.1899999999999977</v>
      </c>
    </row>
    <row r="166" spans="1:13" s="122" customFormat="1" ht="15.75">
      <c r="A166" s="120"/>
      <c r="B166" s="9" t="s">
        <v>194</v>
      </c>
      <c r="C166" s="3">
        <v>343.46</v>
      </c>
      <c r="D166" s="3"/>
      <c r="E166" s="108"/>
      <c r="F166" s="108"/>
      <c r="G166" s="108"/>
      <c r="H166" s="108"/>
      <c r="I166" s="3"/>
      <c r="J166" s="3">
        <f>SUM(J160:J165)</f>
        <v>343.46000000000004</v>
      </c>
      <c r="K166" s="3">
        <f>SUM(K160:K165)</f>
        <v>121.19</v>
      </c>
      <c r="L166" s="3">
        <f>SUM(L160:L165)</f>
        <v>143.72</v>
      </c>
      <c r="M166" s="3">
        <f>SUM(M160:M165)</f>
        <v>199.74</v>
      </c>
    </row>
    <row r="167" spans="1:13" s="61" customFormat="1" ht="18">
      <c r="A167" s="408" t="s">
        <v>185</v>
      </c>
      <c r="B167" s="408"/>
      <c r="C167" s="408"/>
      <c r="D167" s="408"/>
      <c r="E167" s="408"/>
      <c r="F167" s="408"/>
      <c r="G167" s="408"/>
      <c r="H167" s="408"/>
      <c r="I167" s="408"/>
      <c r="J167" s="408"/>
      <c r="K167" s="408"/>
      <c r="L167" s="408"/>
      <c r="M167" s="408"/>
    </row>
    <row r="168" spans="1:13" s="109" customFormat="1" ht="50.25" customHeight="1">
      <c r="A168" s="104">
        <v>124</v>
      </c>
      <c r="B168" s="105" t="s">
        <v>139</v>
      </c>
      <c r="C168" s="106" t="s">
        <v>211</v>
      </c>
      <c r="D168" s="104" t="s">
        <v>264</v>
      </c>
      <c r="E168" s="105" t="s">
        <v>208</v>
      </c>
      <c r="F168" s="105" t="s">
        <v>208</v>
      </c>
      <c r="G168" s="105"/>
      <c r="H168" s="105"/>
      <c r="I168" s="104" t="s">
        <v>276</v>
      </c>
      <c r="J168" s="106">
        <v>96.05</v>
      </c>
      <c r="K168" s="106"/>
      <c r="L168" s="115">
        <v>90.91</v>
      </c>
      <c r="M168" s="115">
        <f>J168-L168</f>
        <v>5.140000000000001</v>
      </c>
    </row>
    <row r="169" spans="1:13" s="109" customFormat="1" ht="21" customHeight="1">
      <c r="A169" s="104">
        <v>125</v>
      </c>
      <c r="B169" s="105" t="s">
        <v>140</v>
      </c>
      <c r="C169" s="106" t="s">
        <v>211</v>
      </c>
      <c r="D169" s="106" t="s">
        <v>233</v>
      </c>
      <c r="E169" s="105" t="s">
        <v>208</v>
      </c>
      <c r="F169" s="105" t="s">
        <v>208</v>
      </c>
      <c r="G169" s="105"/>
      <c r="H169" s="105"/>
      <c r="I169" s="106" t="s">
        <v>276</v>
      </c>
      <c r="J169" s="106">
        <v>114</v>
      </c>
      <c r="K169" s="106"/>
      <c r="L169" s="115">
        <v>106.67</v>
      </c>
      <c r="M169" s="115">
        <f>J169-L169</f>
        <v>7.329999999999998</v>
      </c>
    </row>
    <row r="170" spans="1:13" s="109" customFormat="1" ht="26.25" customHeight="1">
      <c r="A170" s="104">
        <v>126</v>
      </c>
      <c r="B170" s="105" t="s">
        <v>141</v>
      </c>
      <c r="C170" s="106" t="s">
        <v>211</v>
      </c>
      <c r="D170" s="106"/>
      <c r="E170" s="105" t="s">
        <v>358</v>
      </c>
      <c r="F170" s="105" t="s">
        <v>358</v>
      </c>
      <c r="G170" s="105"/>
      <c r="H170" s="105"/>
      <c r="I170" s="106"/>
      <c r="J170" s="106">
        <v>55</v>
      </c>
      <c r="K170" s="106"/>
      <c r="L170" s="115">
        <v>0</v>
      </c>
      <c r="M170" s="115">
        <v>0</v>
      </c>
    </row>
    <row r="171" spans="1:13" s="109" customFormat="1" ht="32.25" customHeight="1">
      <c r="A171" s="104">
        <v>127</v>
      </c>
      <c r="B171" s="105" t="s">
        <v>142</v>
      </c>
      <c r="C171" s="106" t="s">
        <v>211</v>
      </c>
      <c r="D171" s="410" t="s">
        <v>220</v>
      </c>
      <c r="E171" s="411" t="s">
        <v>208</v>
      </c>
      <c r="F171" s="411" t="s">
        <v>208</v>
      </c>
      <c r="G171" s="105"/>
      <c r="H171" s="105"/>
      <c r="I171" s="104" t="s">
        <v>277</v>
      </c>
      <c r="J171" s="106">
        <v>32</v>
      </c>
      <c r="K171" s="106"/>
      <c r="L171" s="409">
        <v>57.55</v>
      </c>
      <c r="M171" s="409">
        <f>J171+J172-L171</f>
        <v>15.049999999999997</v>
      </c>
    </row>
    <row r="172" spans="1:13" s="109" customFormat="1" ht="26.25" customHeight="1">
      <c r="A172" s="104">
        <v>128</v>
      </c>
      <c r="B172" s="105" t="s">
        <v>43</v>
      </c>
      <c r="C172" s="106" t="s">
        <v>211</v>
      </c>
      <c r="D172" s="409"/>
      <c r="E172" s="411"/>
      <c r="F172" s="411"/>
      <c r="G172" s="105"/>
      <c r="H172" s="105"/>
      <c r="I172" s="104" t="s">
        <v>277</v>
      </c>
      <c r="J172" s="106">
        <v>40.6</v>
      </c>
      <c r="K172" s="106"/>
      <c r="L172" s="409"/>
      <c r="M172" s="409"/>
    </row>
    <row r="173" spans="1:13" s="109" customFormat="1" ht="48" customHeight="1">
      <c r="A173" s="104">
        <v>129</v>
      </c>
      <c r="B173" s="105" t="s">
        <v>143</v>
      </c>
      <c r="C173" s="106" t="s">
        <v>211</v>
      </c>
      <c r="D173" s="106" t="s">
        <v>214</v>
      </c>
      <c r="E173" s="105" t="s">
        <v>208</v>
      </c>
      <c r="F173" s="105" t="s">
        <v>208</v>
      </c>
      <c r="G173" s="105"/>
      <c r="H173" s="105"/>
      <c r="I173" s="104" t="s">
        <v>277</v>
      </c>
      <c r="J173" s="106">
        <v>63</v>
      </c>
      <c r="K173" s="106"/>
      <c r="L173" s="115">
        <v>56.43</v>
      </c>
      <c r="M173" s="115">
        <f>J173-L173</f>
        <v>6.57</v>
      </c>
    </row>
    <row r="174" spans="1:13" s="109" customFormat="1" ht="36" customHeight="1">
      <c r="A174" s="104">
        <v>130</v>
      </c>
      <c r="B174" s="105" t="s">
        <v>144</v>
      </c>
      <c r="C174" s="106" t="s">
        <v>211</v>
      </c>
      <c r="D174" s="106" t="s">
        <v>214</v>
      </c>
      <c r="E174" s="105" t="s">
        <v>208</v>
      </c>
      <c r="F174" s="105" t="s">
        <v>208</v>
      </c>
      <c r="G174" s="105"/>
      <c r="H174" s="105"/>
      <c r="I174" s="106" t="s">
        <v>276</v>
      </c>
      <c r="J174" s="106">
        <v>87</v>
      </c>
      <c r="K174" s="106"/>
      <c r="L174" s="115">
        <v>78.47</v>
      </c>
      <c r="M174" s="115">
        <f>J174-L174</f>
        <v>8.530000000000001</v>
      </c>
    </row>
    <row r="175" spans="1:13" s="109" customFormat="1" ht="33.75" customHeight="1">
      <c r="A175" s="104">
        <v>131</v>
      </c>
      <c r="B175" s="105" t="s">
        <v>145</v>
      </c>
      <c r="C175" s="106" t="s">
        <v>211</v>
      </c>
      <c r="D175" s="106" t="s">
        <v>214</v>
      </c>
      <c r="E175" s="105" t="s">
        <v>360</v>
      </c>
      <c r="F175" s="105" t="s">
        <v>360</v>
      </c>
      <c r="G175" s="105"/>
      <c r="H175" s="105"/>
      <c r="I175" s="106" t="s">
        <v>276</v>
      </c>
      <c r="J175" s="106">
        <v>42</v>
      </c>
      <c r="K175" s="106"/>
      <c r="L175" s="115">
        <v>38.69</v>
      </c>
      <c r="M175" s="115">
        <f>J175-L175</f>
        <v>3.3100000000000023</v>
      </c>
    </row>
    <row r="176" spans="1:13" s="122" customFormat="1" ht="15">
      <c r="A176" s="120"/>
      <c r="B176" s="108" t="s">
        <v>194</v>
      </c>
      <c r="C176" s="121"/>
      <c r="D176" s="121"/>
      <c r="E176" s="108"/>
      <c r="F176" s="108"/>
      <c r="G176" s="108"/>
      <c r="H176" s="108"/>
      <c r="I176" s="121"/>
      <c r="J176" s="121">
        <f>SUM(J168:J175)</f>
        <v>529.6500000000001</v>
      </c>
      <c r="K176" s="121"/>
      <c r="L176" s="121">
        <f>SUM(L168:L175)</f>
        <v>428.71999999999997</v>
      </c>
      <c r="M176" s="121">
        <f>SUM(M168:M175)</f>
        <v>45.93</v>
      </c>
    </row>
    <row r="177" spans="1:13" s="135" customFormat="1" ht="18">
      <c r="A177" s="408" t="s">
        <v>182</v>
      </c>
      <c r="B177" s="408"/>
      <c r="C177" s="408"/>
      <c r="D177" s="408"/>
      <c r="E177" s="408"/>
      <c r="F177" s="408"/>
      <c r="G177" s="408"/>
      <c r="H177" s="408"/>
      <c r="I177" s="408"/>
      <c r="J177" s="408"/>
      <c r="K177" s="408"/>
      <c r="L177" s="408"/>
      <c r="M177" s="408"/>
    </row>
    <row r="178" spans="1:13" s="109" customFormat="1" ht="35.25" customHeight="1">
      <c r="A178" s="104">
        <v>132</v>
      </c>
      <c r="B178" s="105" t="s">
        <v>29</v>
      </c>
      <c r="C178" s="106" t="s">
        <v>211</v>
      </c>
      <c r="D178" s="136" t="s">
        <v>267</v>
      </c>
      <c r="E178" s="105" t="s">
        <v>356</v>
      </c>
      <c r="F178" s="105" t="s">
        <v>356</v>
      </c>
      <c r="G178" s="105"/>
      <c r="H178" s="105"/>
      <c r="I178" s="106" t="s">
        <v>277</v>
      </c>
      <c r="J178" s="106">
        <v>55.8</v>
      </c>
      <c r="K178" s="106"/>
      <c r="L178" s="409">
        <v>106.82</v>
      </c>
      <c r="M178" s="409">
        <f>J178+J179-L178</f>
        <v>8.980000000000004</v>
      </c>
    </row>
    <row r="179" spans="1:13" s="109" customFormat="1" ht="34.5" customHeight="1">
      <c r="A179" s="104">
        <v>133</v>
      </c>
      <c r="B179" s="105" t="s">
        <v>123</v>
      </c>
      <c r="C179" s="106" t="s">
        <v>211</v>
      </c>
      <c r="D179" s="136" t="s">
        <v>267</v>
      </c>
      <c r="E179" s="105" t="s">
        <v>356</v>
      </c>
      <c r="F179" s="105" t="s">
        <v>356</v>
      </c>
      <c r="G179" s="105"/>
      <c r="H179" s="105"/>
      <c r="I179" s="106" t="s">
        <v>277</v>
      </c>
      <c r="J179" s="106">
        <v>60</v>
      </c>
      <c r="K179" s="106"/>
      <c r="L179" s="409"/>
      <c r="M179" s="409"/>
    </row>
    <row r="180" spans="1:13" s="109" customFormat="1" ht="51" customHeight="1">
      <c r="A180" s="104">
        <v>134</v>
      </c>
      <c r="B180" s="105" t="s">
        <v>124</v>
      </c>
      <c r="C180" s="106" t="s">
        <v>211</v>
      </c>
      <c r="D180" s="106"/>
      <c r="E180" s="105" t="s">
        <v>327</v>
      </c>
      <c r="F180" s="105" t="s">
        <v>779</v>
      </c>
      <c r="G180" s="105"/>
      <c r="H180" s="105"/>
      <c r="I180" s="106" t="s">
        <v>685</v>
      </c>
      <c r="J180" s="106">
        <v>63.37</v>
      </c>
      <c r="K180" s="106">
        <v>78.37</v>
      </c>
      <c r="L180" s="115">
        <v>53.36</v>
      </c>
      <c r="M180" s="115">
        <f>J180-L180</f>
        <v>10.009999999999998</v>
      </c>
    </row>
    <row r="181" spans="1:13" s="109" customFormat="1" ht="56.25" customHeight="1">
      <c r="A181" s="104">
        <v>135</v>
      </c>
      <c r="B181" s="105" t="s">
        <v>125</v>
      </c>
      <c r="C181" s="106" t="s">
        <v>211</v>
      </c>
      <c r="D181" s="106"/>
      <c r="E181" s="105" t="s">
        <v>328</v>
      </c>
      <c r="F181" s="105" t="s">
        <v>779</v>
      </c>
      <c r="G181" s="105"/>
      <c r="H181" s="105"/>
      <c r="I181" s="106" t="s">
        <v>684</v>
      </c>
      <c r="J181" s="106">
        <v>50.69</v>
      </c>
      <c r="K181" s="106">
        <v>63.69</v>
      </c>
      <c r="L181" s="115">
        <v>41.21</v>
      </c>
      <c r="M181" s="115">
        <f>J181-L181</f>
        <v>9.479999999999997</v>
      </c>
    </row>
    <row r="182" spans="1:13" s="109" customFormat="1" ht="36" customHeight="1">
      <c r="A182" s="104">
        <v>136</v>
      </c>
      <c r="B182" s="105" t="s">
        <v>126</v>
      </c>
      <c r="C182" s="106" t="s">
        <v>211</v>
      </c>
      <c r="D182" s="106" t="s">
        <v>258</v>
      </c>
      <c r="E182" s="105" t="s">
        <v>208</v>
      </c>
      <c r="F182" s="105" t="s">
        <v>208</v>
      </c>
      <c r="G182" s="105"/>
      <c r="H182" s="105"/>
      <c r="I182" s="106" t="s">
        <v>276</v>
      </c>
      <c r="J182" s="106">
        <v>39.35</v>
      </c>
      <c r="K182" s="106">
        <v>55.35</v>
      </c>
      <c r="L182" s="115">
        <v>36.88</v>
      </c>
      <c r="M182" s="115">
        <f>J182-L182</f>
        <v>2.469999999999999</v>
      </c>
    </row>
    <row r="183" spans="1:13" s="109" customFormat="1" ht="27" customHeight="1">
      <c r="A183" s="104">
        <v>137</v>
      </c>
      <c r="B183" s="105" t="s">
        <v>127</v>
      </c>
      <c r="C183" s="106" t="s">
        <v>211</v>
      </c>
      <c r="D183" s="106"/>
      <c r="E183" s="105" t="s">
        <v>9</v>
      </c>
      <c r="F183" s="105" t="s">
        <v>9</v>
      </c>
      <c r="G183" s="105"/>
      <c r="H183" s="105"/>
      <c r="I183" s="106"/>
      <c r="J183" s="106">
        <v>38.69</v>
      </c>
      <c r="K183" s="106"/>
      <c r="L183" s="115">
        <v>0</v>
      </c>
      <c r="M183" s="115">
        <f>J183-L183</f>
        <v>38.69</v>
      </c>
    </row>
    <row r="184" spans="1:13" s="122" customFormat="1" ht="15.75">
      <c r="A184" s="120"/>
      <c r="B184" s="9" t="s">
        <v>194</v>
      </c>
      <c r="C184" s="3"/>
      <c r="D184" s="3"/>
      <c r="E184" s="108"/>
      <c r="F184" s="108"/>
      <c r="G184" s="108"/>
      <c r="H184" s="108"/>
      <c r="I184" s="3"/>
      <c r="J184" s="3">
        <f>SUM(J178:J183)</f>
        <v>307.9</v>
      </c>
      <c r="K184" s="3">
        <f>SUM(K178:K183)</f>
        <v>197.41</v>
      </c>
      <c r="L184" s="3">
        <f>SUM(L178:L183)</f>
        <v>238.27</v>
      </c>
      <c r="M184" s="3">
        <f>SUM(M178:M183)</f>
        <v>69.63</v>
      </c>
    </row>
    <row r="185" spans="1:13" s="61" customFormat="1" ht="18">
      <c r="A185" s="408" t="s">
        <v>183</v>
      </c>
      <c r="B185" s="408"/>
      <c r="C185" s="408"/>
      <c r="D185" s="408"/>
      <c r="E185" s="408"/>
      <c r="F185" s="408"/>
      <c r="G185" s="408"/>
      <c r="H185" s="408"/>
      <c r="I185" s="408"/>
      <c r="J185" s="408"/>
      <c r="K185" s="408"/>
      <c r="L185" s="408"/>
      <c r="M185" s="408"/>
    </row>
    <row r="186" spans="1:13" s="109" customFormat="1" ht="30.75" customHeight="1">
      <c r="A186" s="104">
        <v>138</v>
      </c>
      <c r="B186" s="105" t="s">
        <v>46</v>
      </c>
      <c r="C186" s="106" t="s">
        <v>211</v>
      </c>
      <c r="D186" s="106" t="s">
        <v>226</v>
      </c>
      <c r="E186" s="105" t="s">
        <v>370</v>
      </c>
      <c r="F186" s="105" t="s">
        <v>370</v>
      </c>
      <c r="G186" s="105"/>
      <c r="H186" s="105"/>
      <c r="I186" s="106" t="s">
        <v>276</v>
      </c>
      <c r="J186" s="106">
        <v>50.5</v>
      </c>
      <c r="K186" s="106"/>
      <c r="L186" s="115">
        <v>48.4</v>
      </c>
      <c r="M186" s="115">
        <f aca="true" t="shared" si="6" ref="M186:M192">J186-L186</f>
        <v>2.1000000000000014</v>
      </c>
    </row>
    <row r="187" spans="1:13" s="109" customFormat="1" ht="26.25" customHeight="1">
      <c r="A187" s="104">
        <v>139</v>
      </c>
      <c r="B187" s="105" t="s">
        <v>128</v>
      </c>
      <c r="C187" s="106" t="s">
        <v>211</v>
      </c>
      <c r="D187" s="106" t="s">
        <v>268</v>
      </c>
      <c r="E187" s="105" t="s">
        <v>208</v>
      </c>
      <c r="F187" s="105" t="s">
        <v>208</v>
      </c>
      <c r="G187" s="105"/>
      <c r="H187" s="105"/>
      <c r="I187" s="106" t="s">
        <v>276</v>
      </c>
      <c r="J187" s="106">
        <v>35</v>
      </c>
      <c r="K187" s="106"/>
      <c r="L187" s="115">
        <v>32.25</v>
      </c>
      <c r="M187" s="115">
        <f t="shared" si="6"/>
        <v>2.75</v>
      </c>
    </row>
    <row r="188" spans="1:13" s="109" customFormat="1" ht="34.5" customHeight="1">
      <c r="A188" s="104">
        <v>140</v>
      </c>
      <c r="B188" s="105" t="s">
        <v>129</v>
      </c>
      <c r="C188" s="106" t="s">
        <v>211</v>
      </c>
      <c r="D188" s="106" t="s">
        <v>265</v>
      </c>
      <c r="E188" s="105" t="s">
        <v>725</v>
      </c>
      <c r="F188" s="105" t="s">
        <v>638</v>
      </c>
      <c r="G188" s="105"/>
      <c r="H188" s="105"/>
      <c r="I188" s="106" t="s">
        <v>276</v>
      </c>
      <c r="J188" s="106">
        <v>20</v>
      </c>
      <c r="K188" s="106"/>
      <c r="L188" s="115">
        <v>12.86</v>
      </c>
      <c r="M188" s="115">
        <f t="shared" si="6"/>
        <v>7.140000000000001</v>
      </c>
    </row>
    <row r="189" spans="1:13" s="109" customFormat="1" ht="85.5">
      <c r="A189" s="104">
        <v>141</v>
      </c>
      <c r="B189" s="105" t="s">
        <v>32</v>
      </c>
      <c r="C189" s="106" t="s">
        <v>211</v>
      </c>
      <c r="D189" s="106" t="s">
        <v>218</v>
      </c>
      <c r="E189" s="105" t="s">
        <v>378</v>
      </c>
      <c r="F189" s="105" t="s">
        <v>774</v>
      </c>
      <c r="G189" s="105"/>
      <c r="H189" s="105"/>
      <c r="I189" s="106" t="s">
        <v>276</v>
      </c>
      <c r="J189" s="106">
        <v>38</v>
      </c>
      <c r="K189" s="106">
        <v>60.51</v>
      </c>
      <c r="L189" s="115">
        <v>34.65</v>
      </c>
      <c r="M189" s="115">
        <f t="shared" si="6"/>
        <v>3.3500000000000014</v>
      </c>
    </row>
    <row r="190" spans="1:13" s="109" customFormat="1" ht="33.75" customHeight="1">
      <c r="A190" s="104">
        <v>142</v>
      </c>
      <c r="B190" s="105" t="s">
        <v>37</v>
      </c>
      <c r="C190" s="106" t="s">
        <v>211</v>
      </c>
      <c r="D190" s="106" t="s">
        <v>269</v>
      </c>
      <c r="E190" s="105" t="s">
        <v>5</v>
      </c>
      <c r="F190" s="105" t="s">
        <v>5</v>
      </c>
      <c r="G190" s="105"/>
      <c r="H190" s="105"/>
      <c r="I190" s="106" t="s">
        <v>276</v>
      </c>
      <c r="J190" s="106">
        <v>47</v>
      </c>
      <c r="K190" s="106">
        <v>51.29</v>
      </c>
      <c r="L190" s="115">
        <v>45.05</v>
      </c>
      <c r="M190" s="115">
        <f t="shared" si="6"/>
        <v>1.9500000000000028</v>
      </c>
    </row>
    <row r="191" spans="1:13" s="109" customFormat="1" ht="32.25" customHeight="1">
      <c r="A191" s="104">
        <v>143</v>
      </c>
      <c r="B191" s="105" t="s">
        <v>130</v>
      </c>
      <c r="C191" s="106" t="s">
        <v>211</v>
      </c>
      <c r="D191" s="106" t="s">
        <v>262</v>
      </c>
      <c r="E191" s="105" t="s">
        <v>5</v>
      </c>
      <c r="F191" s="105" t="s">
        <v>5</v>
      </c>
      <c r="G191" s="105"/>
      <c r="H191" s="105"/>
      <c r="I191" s="106" t="s">
        <v>276</v>
      </c>
      <c r="J191" s="106">
        <v>31</v>
      </c>
      <c r="K191" s="106"/>
      <c r="L191" s="115">
        <v>29.19</v>
      </c>
      <c r="M191" s="115">
        <f t="shared" si="6"/>
        <v>1.8099999999999987</v>
      </c>
    </row>
    <row r="192" spans="1:13" s="109" customFormat="1" ht="33" customHeight="1">
      <c r="A192" s="104">
        <v>144</v>
      </c>
      <c r="B192" s="105" t="s">
        <v>131</v>
      </c>
      <c r="C192" s="106" t="s">
        <v>211</v>
      </c>
      <c r="D192" s="106" t="s">
        <v>248</v>
      </c>
      <c r="E192" s="105" t="s">
        <v>324</v>
      </c>
      <c r="F192" s="105" t="s">
        <v>324</v>
      </c>
      <c r="G192" s="105"/>
      <c r="H192" s="105"/>
      <c r="I192" s="106" t="s">
        <v>276</v>
      </c>
      <c r="J192" s="106">
        <v>44</v>
      </c>
      <c r="K192" s="106">
        <v>45.29</v>
      </c>
      <c r="L192" s="115">
        <v>39.64</v>
      </c>
      <c r="M192" s="115">
        <f t="shared" si="6"/>
        <v>4.359999999999999</v>
      </c>
    </row>
    <row r="193" spans="1:13" s="5" customFormat="1" ht="15.75">
      <c r="A193" s="10"/>
      <c r="B193" s="9" t="s">
        <v>194</v>
      </c>
      <c r="C193" s="3"/>
      <c r="D193" s="3"/>
      <c r="E193" s="9"/>
      <c r="F193" s="9"/>
      <c r="G193" s="9"/>
      <c r="H193" s="9"/>
      <c r="I193" s="3"/>
      <c r="J193" s="3">
        <f>SUM(J186:J192)</f>
        <v>265.5</v>
      </c>
      <c r="K193" s="3">
        <f>SUM(K186:K192)</f>
        <v>157.09</v>
      </c>
      <c r="L193" s="3">
        <f>SUM(L186:L192)</f>
        <v>242.03999999999996</v>
      </c>
      <c r="M193" s="3">
        <f>SUM(M186:M192)</f>
        <v>23.460000000000004</v>
      </c>
    </row>
    <row r="194" spans="1:13" s="61" customFormat="1" ht="18">
      <c r="A194" s="408" t="s">
        <v>184</v>
      </c>
      <c r="B194" s="408"/>
      <c r="C194" s="408"/>
      <c r="D194" s="408"/>
      <c r="E194" s="408"/>
      <c r="F194" s="408"/>
      <c r="G194" s="408"/>
      <c r="H194" s="408"/>
      <c r="I194" s="408"/>
      <c r="J194" s="408"/>
      <c r="K194" s="408"/>
      <c r="L194" s="408"/>
      <c r="M194" s="408"/>
    </row>
    <row r="195" spans="1:13" s="109" customFormat="1" ht="28.5">
      <c r="A195" s="104">
        <v>145</v>
      </c>
      <c r="B195" s="105" t="s">
        <v>132</v>
      </c>
      <c r="C195" s="106" t="s">
        <v>211</v>
      </c>
      <c r="D195" s="106" t="s">
        <v>220</v>
      </c>
      <c r="E195" s="105" t="s">
        <v>377</v>
      </c>
      <c r="F195" s="105" t="s">
        <v>774</v>
      </c>
      <c r="G195" s="105"/>
      <c r="H195" s="105"/>
      <c r="I195" s="106" t="s">
        <v>276</v>
      </c>
      <c r="J195" s="106">
        <v>71</v>
      </c>
      <c r="K195" s="106">
        <v>117.24</v>
      </c>
      <c r="L195" s="115">
        <v>65.35</v>
      </c>
      <c r="M195" s="115">
        <f aca="true" t="shared" si="7" ref="M195:M201">J195-L195</f>
        <v>5.650000000000006</v>
      </c>
    </row>
    <row r="196" spans="1:13" s="109" customFormat="1" ht="27.75" customHeight="1">
      <c r="A196" s="104">
        <v>146</v>
      </c>
      <c r="B196" s="105" t="s">
        <v>133</v>
      </c>
      <c r="C196" s="106" t="s">
        <v>211</v>
      </c>
      <c r="D196" s="106"/>
      <c r="E196" s="105" t="s">
        <v>9</v>
      </c>
      <c r="F196" s="105" t="s">
        <v>9</v>
      </c>
      <c r="G196" s="105"/>
      <c r="H196" s="105"/>
      <c r="I196" s="106"/>
      <c r="J196" s="106">
        <v>50</v>
      </c>
      <c r="K196" s="106"/>
      <c r="L196" s="115">
        <v>0</v>
      </c>
      <c r="M196" s="115">
        <f t="shared" si="7"/>
        <v>50</v>
      </c>
    </row>
    <row r="197" spans="1:13" s="109" customFormat="1" ht="14.25">
      <c r="A197" s="104">
        <v>147</v>
      </c>
      <c r="B197" s="105" t="s">
        <v>134</v>
      </c>
      <c r="C197" s="106" t="s">
        <v>211</v>
      </c>
      <c r="D197" s="106" t="s">
        <v>270</v>
      </c>
      <c r="E197" s="105" t="s">
        <v>208</v>
      </c>
      <c r="F197" s="105" t="s">
        <v>208</v>
      </c>
      <c r="G197" s="105"/>
      <c r="H197" s="105"/>
      <c r="I197" s="106" t="s">
        <v>276</v>
      </c>
      <c r="J197" s="106">
        <v>50</v>
      </c>
      <c r="K197" s="106"/>
      <c r="L197" s="115">
        <v>46.68</v>
      </c>
      <c r="M197" s="115">
        <f t="shared" si="7"/>
        <v>3.3200000000000003</v>
      </c>
    </row>
    <row r="198" spans="1:13" s="109" customFormat="1" ht="14.25">
      <c r="A198" s="104">
        <v>148</v>
      </c>
      <c r="B198" s="105" t="s">
        <v>135</v>
      </c>
      <c r="C198" s="106" t="s">
        <v>211</v>
      </c>
      <c r="D198" s="106" t="s">
        <v>271</v>
      </c>
      <c r="E198" s="105" t="s">
        <v>208</v>
      </c>
      <c r="F198" s="105" t="s">
        <v>208</v>
      </c>
      <c r="G198" s="105"/>
      <c r="H198" s="105"/>
      <c r="I198" s="106" t="s">
        <v>276</v>
      </c>
      <c r="J198" s="106">
        <v>20</v>
      </c>
      <c r="K198" s="106"/>
      <c r="L198" s="115">
        <v>18.39</v>
      </c>
      <c r="M198" s="115">
        <f t="shared" si="7"/>
        <v>1.6099999999999994</v>
      </c>
    </row>
    <row r="199" spans="1:13" s="109" customFormat="1" ht="14.25">
      <c r="A199" s="104">
        <v>149</v>
      </c>
      <c r="B199" s="105" t="s">
        <v>136</v>
      </c>
      <c r="C199" s="106" t="s">
        <v>211</v>
      </c>
      <c r="D199" s="106" t="s">
        <v>249</v>
      </c>
      <c r="E199" s="105" t="s">
        <v>208</v>
      </c>
      <c r="F199" s="105" t="s">
        <v>208</v>
      </c>
      <c r="G199" s="105"/>
      <c r="H199" s="105"/>
      <c r="I199" s="106" t="s">
        <v>276</v>
      </c>
      <c r="J199" s="106">
        <v>53</v>
      </c>
      <c r="K199" s="106"/>
      <c r="L199" s="115">
        <v>48.09</v>
      </c>
      <c r="M199" s="115">
        <f t="shared" si="7"/>
        <v>4.909999999999997</v>
      </c>
    </row>
    <row r="200" spans="1:13" s="109" customFormat="1" ht="14.25">
      <c r="A200" s="104">
        <v>150</v>
      </c>
      <c r="B200" s="105" t="s">
        <v>137</v>
      </c>
      <c r="C200" s="106" t="s">
        <v>211</v>
      </c>
      <c r="D200" s="106" t="s">
        <v>252</v>
      </c>
      <c r="E200" s="105" t="s">
        <v>10</v>
      </c>
      <c r="F200" s="105" t="s">
        <v>10</v>
      </c>
      <c r="G200" s="105"/>
      <c r="H200" s="105"/>
      <c r="I200" s="106" t="s">
        <v>276</v>
      </c>
      <c r="J200" s="106">
        <v>28</v>
      </c>
      <c r="K200" s="106"/>
      <c r="L200" s="115">
        <v>26.26</v>
      </c>
      <c r="M200" s="115">
        <f t="shared" si="7"/>
        <v>1.7399999999999984</v>
      </c>
    </row>
    <row r="201" spans="1:13" s="109" customFormat="1" ht="14.25">
      <c r="A201" s="104">
        <v>151</v>
      </c>
      <c r="B201" s="105" t="s">
        <v>138</v>
      </c>
      <c r="C201" s="106" t="s">
        <v>211</v>
      </c>
      <c r="D201" s="106" t="s">
        <v>252</v>
      </c>
      <c r="E201" s="105" t="s">
        <v>4</v>
      </c>
      <c r="F201" s="105" t="s">
        <v>4</v>
      </c>
      <c r="G201" s="105"/>
      <c r="H201" s="105"/>
      <c r="I201" s="106" t="s">
        <v>276</v>
      </c>
      <c r="J201" s="106">
        <v>53</v>
      </c>
      <c r="K201" s="106"/>
      <c r="L201" s="115">
        <v>50.06</v>
      </c>
      <c r="M201" s="115">
        <f t="shared" si="7"/>
        <v>2.9399999999999977</v>
      </c>
    </row>
    <row r="202" spans="1:13" s="5" customFormat="1" ht="15.75">
      <c r="A202" s="10"/>
      <c r="B202" s="9" t="s">
        <v>194</v>
      </c>
      <c r="C202" s="3"/>
      <c r="D202" s="3"/>
      <c r="E202" s="9"/>
      <c r="F202" s="9"/>
      <c r="G202" s="9"/>
      <c r="H202" s="9"/>
      <c r="I202" s="3"/>
      <c r="J202" s="3">
        <f>SUM(J195:J201)</f>
        <v>325</v>
      </c>
      <c r="K202" s="3">
        <f>SUM(K195:K201)</f>
        <v>117.24</v>
      </c>
      <c r="L202" s="3">
        <f>SUM(L195:L201)</f>
        <v>254.83</v>
      </c>
      <c r="M202" s="3">
        <f>SUM(M195:M201)</f>
        <v>70.17</v>
      </c>
    </row>
    <row r="203" spans="1:13" s="5" customFormat="1" ht="15.75">
      <c r="A203" s="126"/>
      <c r="B203" s="22"/>
      <c r="C203" s="131"/>
      <c r="D203" s="131"/>
      <c r="E203" s="9"/>
      <c r="F203" s="9"/>
      <c r="G203" s="9"/>
      <c r="H203" s="9"/>
      <c r="I203" s="131"/>
      <c r="J203" s="131">
        <f>J9+J19+J30+J41+J53+J60+J71+J75+J84+J94+J105+J112+J123+J133+J137+J143+J149+J158+J166+J176+J184+J193+J202</f>
        <v>8849.22</v>
      </c>
      <c r="K203" s="131">
        <f>K9+K19+K30+K41+K53+K60+K71+K75+K84+K94+K105+K112+K123+K133+K137+K143+K149+K158+K166+K176+K184+K193+K202</f>
        <v>4309.11</v>
      </c>
      <c r="L203" s="131">
        <f>L9+L19+L30+L41+L53+L60+L71+L75+L84+L94+L105+L112+L123+L133+L137+L143+L149+L158+L166+L176+L184+L193+L202</f>
        <v>6065.13</v>
      </c>
      <c r="M203" s="131">
        <f>M9+M19+M30+M41+M53+M60+M71+M75+M84+M94+M105+M112+M123+M133+M137+M143+M149+M158+M166+M176+M184+M193+M202</f>
        <v>2801.9</v>
      </c>
    </row>
    <row r="204" spans="1:13" s="61" customFormat="1" ht="15.75">
      <c r="A204" s="126"/>
      <c r="B204" s="22" t="s">
        <v>372</v>
      </c>
      <c r="C204" s="131"/>
      <c r="D204" s="131"/>
      <c r="E204" s="108"/>
      <c r="F204" s="108"/>
      <c r="G204" s="108"/>
      <c r="H204" s="108"/>
      <c r="I204" s="131"/>
      <c r="J204" s="131"/>
      <c r="K204" s="131"/>
      <c r="L204" s="131">
        <f>L203*7%</f>
        <v>424.55910000000006</v>
      </c>
      <c r="M204" s="137"/>
    </row>
    <row r="205" spans="1:13" s="61" customFormat="1" ht="15.75">
      <c r="A205" s="126"/>
      <c r="B205" s="22" t="s">
        <v>195</v>
      </c>
      <c r="C205" s="131"/>
      <c r="D205" s="131"/>
      <c r="E205" s="108"/>
      <c r="F205" s="108"/>
      <c r="G205" s="108"/>
      <c r="H205" s="108"/>
      <c r="I205" s="131"/>
      <c r="J205" s="131"/>
      <c r="K205" s="131"/>
      <c r="L205" s="131">
        <f>SUM(L203:L204)</f>
        <v>6489.6891000000005</v>
      </c>
      <c r="M205" s="137"/>
    </row>
    <row r="206" spans="1:13" s="61" customFormat="1" ht="15.75">
      <c r="A206" s="138"/>
      <c r="B206" s="5"/>
      <c r="C206" s="139"/>
      <c r="D206" s="139"/>
      <c r="E206" s="62"/>
      <c r="F206" s="62"/>
      <c r="G206" s="62"/>
      <c r="H206" s="62"/>
      <c r="I206" s="139"/>
      <c r="J206" s="139"/>
      <c r="K206" s="139"/>
      <c r="L206" s="140"/>
      <c r="M206" s="140"/>
    </row>
  </sheetData>
  <sheetProtection/>
  <mergeCells count="72">
    <mergeCell ref="A10:M10"/>
    <mergeCell ref="A1:M1"/>
    <mergeCell ref="A3:M3"/>
    <mergeCell ref="D4:D6"/>
    <mergeCell ref="L4:L6"/>
    <mergeCell ref="M4:M6"/>
    <mergeCell ref="A20:M20"/>
    <mergeCell ref="A31:M31"/>
    <mergeCell ref="D32:D34"/>
    <mergeCell ref="F32:F34"/>
    <mergeCell ref="G32:G34"/>
    <mergeCell ref="L32:L34"/>
    <mergeCell ref="M32:M34"/>
    <mergeCell ref="E32:E34"/>
    <mergeCell ref="A42:M42"/>
    <mergeCell ref="D46:D48"/>
    <mergeCell ref="J46:J48"/>
    <mergeCell ref="L46:L48"/>
    <mergeCell ref="M46:M48"/>
    <mergeCell ref="M99:M100"/>
    <mergeCell ref="A76:M76"/>
    <mergeCell ref="A85:M85"/>
    <mergeCell ref="A54:M54"/>
    <mergeCell ref="A61:M61"/>
    <mergeCell ref="C63:C66"/>
    <mergeCell ref="D63:D66"/>
    <mergeCell ref="J63:J66"/>
    <mergeCell ref="M63:M66"/>
    <mergeCell ref="A72:M72"/>
    <mergeCell ref="D110:D111"/>
    <mergeCell ref="L110:L111"/>
    <mergeCell ref="M110:M111"/>
    <mergeCell ref="D87:D89"/>
    <mergeCell ref="L87:L89"/>
    <mergeCell ref="M87:M89"/>
    <mergeCell ref="A95:M95"/>
    <mergeCell ref="D99:D100"/>
    <mergeCell ref="I99:I100"/>
    <mergeCell ref="L99:L100"/>
    <mergeCell ref="A106:M106"/>
    <mergeCell ref="D107:D108"/>
    <mergeCell ref="L107:L108"/>
    <mergeCell ref="M107:M108"/>
    <mergeCell ref="A113:M113"/>
    <mergeCell ref="D116:D117"/>
    <mergeCell ref="M116:M117"/>
    <mergeCell ref="D119:D120"/>
    <mergeCell ref="L119:L120"/>
    <mergeCell ref="M119:M120"/>
    <mergeCell ref="A150:M150"/>
    <mergeCell ref="A159:M159"/>
    <mergeCell ref="C160:C161"/>
    <mergeCell ref="D160:D161"/>
    <mergeCell ref="A124:M124"/>
    <mergeCell ref="A134:M134"/>
    <mergeCell ref="A138:M138"/>
    <mergeCell ref="M160:M161"/>
    <mergeCell ref="A167:M167"/>
    <mergeCell ref="M171:M172"/>
    <mergeCell ref="E171:E172"/>
    <mergeCell ref="J160:J161"/>
    <mergeCell ref="L160:L161"/>
    <mergeCell ref="K63:K66"/>
    <mergeCell ref="A194:M194"/>
    <mergeCell ref="A177:M177"/>
    <mergeCell ref="L178:L179"/>
    <mergeCell ref="M178:M179"/>
    <mergeCell ref="A185:M185"/>
    <mergeCell ref="A144:M144"/>
    <mergeCell ref="D171:D172"/>
    <mergeCell ref="F171:F172"/>
    <mergeCell ref="L171:L172"/>
  </mergeCells>
  <printOptions horizontalCentered="1"/>
  <pageMargins left="0.5" right="0.5" top="1" bottom="1" header="0.5" footer="0.5"/>
  <pageSetup horizontalDpi="600" verticalDpi="600" orientation="landscape" paperSize="9" scale="90" r:id="rId3"/>
  <headerFooter alignWithMargins="0">
    <oddHeader>&amp;R&amp;P</oddHeader>
  </headerFooter>
  <rowBreaks count="6" manualBreakCount="6">
    <brk id="53" max="255" man="1"/>
    <brk id="149" max="255" man="1"/>
    <brk id="166" max="255" man="1"/>
    <brk id="176" max="255" man="1"/>
    <brk id="181" max="255" man="1"/>
    <brk id="19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100" zoomScalePageLayoutView="0" workbookViewId="0" topLeftCell="A1">
      <pane ySplit="2" topLeftCell="A42" activePane="bottomLeft" state="frozen"/>
      <selection pane="topLeft" activeCell="D4" sqref="D4:D6"/>
      <selection pane="bottomLeft" activeCell="A1" sqref="A1:IV16384"/>
    </sheetView>
  </sheetViews>
  <sheetFormatPr defaultColWidth="9.140625" defaultRowHeight="12.75"/>
  <cols>
    <col min="1" max="1" width="6.140625" style="66" customWidth="1"/>
    <col min="2" max="2" width="20.7109375" style="66" customWidth="1"/>
    <col min="3" max="3" width="12.421875" style="67" customWidth="1"/>
    <col min="4" max="4" width="12.00390625" style="67" customWidth="1"/>
    <col min="5" max="5" width="21.421875" style="68" hidden="1" customWidth="1"/>
    <col min="6" max="6" width="41.28125" style="69" customWidth="1"/>
    <col min="7" max="7" width="12.8515625" style="69" hidden="1" customWidth="1"/>
    <col min="8" max="8" width="23.8515625" style="69" hidden="1" customWidth="1"/>
    <col min="9" max="9" width="16.7109375" style="70" customWidth="1"/>
    <col min="10" max="10" width="10.421875" style="67" customWidth="1"/>
    <col min="11" max="11" width="8.8515625" style="67" customWidth="1"/>
    <col min="12" max="12" width="11.7109375" style="71" customWidth="1"/>
    <col min="13" max="13" width="10.00390625" style="71" customWidth="1"/>
    <col min="14" max="16384" width="9.140625" style="66" customWidth="1"/>
  </cols>
  <sheetData>
    <row r="1" spans="1:13" s="62" customFormat="1" ht="21" customHeight="1">
      <c r="A1" s="417" t="s">
        <v>24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63" customFormat="1" ht="59.25" customHeight="1">
      <c r="A2" s="72" t="s">
        <v>27</v>
      </c>
      <c r="B2" s="72" t="s">
        <v>28</v>
      </c>
      <c r="C2" s="73" t="s">
        <v>210</v>
      </c>
      <c r="D2" s="73" t="s">
        <v>278</v>
      </c>
      <c r="E2" s="72" t="s">
        <v>726</v>
      </c>
      <c r="F2" s="72" t="s">
        <v>275</v>
      </c>
      <c r="G2" s="72" t="s">
        <v>351</v>
      </c>
      <c r="H2" s="72" t="s">
        <v>727</v>
      </c>
      <c r="I2" s="73" t="s">
        <v>321</v>
      </c>
      <c r="J2" s="73" t="s">
        <v>322</v>
      </c>
      <c r="K2" s="73" t="s">
        <v>334</v>
      </c>
      <c r="L2" s="74" t="s">
        <v>279</v>
      </c>
      <c r="M2" s="72" t="s">
        <v>323</v>
      </c>
    </row>
    <row r="3" spans="1:13" s="64" customFormat="1" ht="15">
      <c r="A3" s="416" t="s">
        <v>170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s="65" customFormat="1" ht="42" customHeight="1">
      <c r="A4" s="75">
        <v>1</v>
      </c>
      <c r="B4" s="76" t="s">
        <v>280</v>
      </c>
      <c r="C4" s="77" t="s">
        <v>281</v>
      </c>
      <c r="D4" s="77" t="s">
        <v>344</v>
      </c>
      <c r="E4" s="76" t="s">
        <v>367</v>
      </c>
      <c r="F4" s="76" t="s">
        <v>367</v>
      </c>
      <c r="G4" s="76"/>
      <c r="H4" s="76"/>
      <c r="I4" s="77" t="s">
        <v>276</v>
      </c>
      <c r="J4" s="77">
        <v>10.4</v>
      </c>
      <c r="K4" s="77"/>
      <c r="L4" s="78">
        <v>8.02</v>
      </c>
      <c r="M4" s="77">
        <f>J4-L4</f>
        <v>2.380000000000001</v>
      </c>
    </row>
    <row r="5" spans="1:13" s="65" customFormat="1" ht="38.25" customHeight="1">
      <c r="A5" s="75">
        <v>2</v>
      </c>
      <c r="B5" s="76" t="s">
        <v>282</v>
      </c>
      <c r="C5" s="77" t="s">
        <v>281</v>
      </c>
      <c r="D5" s="77" t="s">
        <v>345</v>
      </c>
      <c r="E5" s="76" t="s">
        <v>325</v>
      </c>
      <c r="F5" s="76" t="s">
        <v>325</v>
      </c>
      <c r="G5" s="76"/>
      <c r="H5" s="76"/>
      <c r="I5" s="77" t="s">
        <v>276</v>
      </c>
      <c r="J5" s="77">
        <v>10.4</v>
      </c>
      <c r="K5" s="77"/>
      <c r="L5" s="78">
        <v>8.84</v>
      </c>
      <c r="M5" s="77">
        <f>J5-L5</f>
        <v>1.5600000000000005</v>
      </c>
    </row>
    <row r="6" spans="1:13" s="65" customFormat="1" ht="35.25" customHeight="1">
      <c r="A6" s="75">
        <v>3</v>
      </c>
      <c r="B6" s="76" t="s">
        <v>283</v>
      </c>
      <c r="C6" s="77" t="s">
        <v>281</v>
      </c>
      <c r="D6" s="77" t="s">
        <v>345</v>
      </c>
      <c r="E6" s="76" t="s">
        <v>208</v>
      </c>
      <c r="F6" s="76" t="s">
        <v>208</v>
      </c>
      <c r="G6" s="76"/>
      <c r="H6" s="76"/>
      <c r="I6" s="77" t="s">
        <v>276</v>
      </c>
      <c r="J6" s="77">
        <v>10.4</v>
      </c>
      <c r="K6" s="77"/>
      <c r="L6" s="78">
        <v>9.59</v>
      </c>
      <c r="M6" s="77">
        <f>J6-L6</f>
        <v>0.8100000000000005</v>
      </c>
    </row>
    <row r="7" spans="1:13" s="65" customFormat="1" ht="46.5" customHeight="1">
      <c r="A7" s="75">
        <v>4</v>
      </c>
      <c r="B7" s="76" t="s">
        <v>284</v>
      </c>
      <c r="C7" s="77" t="s">
        <v>281</v>
      </c>
      <c r="D7" s="77" t="s">
        <v>219</v>
      </c>
      <c r="E7" s="76" t="s">
        <v>208</v>
      </c>
      <c r="F7" s="76" t="s">
        <v>208</v>
      </c>
      <c r="G7" s="76"/>
      <c r="H7" s="76"/>
      <c r="I7" s="77" t="s">
        <v>276</v>
      </c>
      <c r="J7" s="77">
        <v>10.4</v>
      </c>
      <c r="K7" s="77"/>
      <c r="L7" s="78">
        <v>8.44</v>
      </c>
      <c r="M7" s="77">
        <f>J7-L7</f>
        <v>1.9600000000000009</v>
      </c>
    </row>
    <row r="8" spans="1:13" s="65" customFormat="1" ht="28.5">
      <c r="A8" s="75">
        <v>5</v>
      </c>
      <c r="B8" s="76" t="s">
        <v>0</v>
      </c>
      <c r="C8" s="77" t="s">
        <v>281</v>
      </c>
      <c r="D8" s="77"/>
      <c r="E8" s="76" t="s">
        <v>208</v>
      </c>
      <c r="F8" s="76" t="s">
        <v>208</v>
      </c>
      <c r="G8" s="76"/>
      <c r="H8" s="76"/>
      <c r="I8" s="77" t="s">
        <v>276</v>
      </c>
      <c r="J8" s="77">
        <v>10.4</v>
      </c>
      <c r="K8" s="77"/>
      <c r="L8" s="78">
        <v>10.69</v>
      </c>
      <c r="M8" s="77">
        <f>J8-L8</f>
        <v>-0.28999999999999915</v>
      </c>
    </row>
    <row r="9" spans="1:13" s="64" customFormat="1" ht="15">
      <c r="A9" s="79"/>
      <c r="B9" s="80" t="s">
        <v>194</v>
      </c>
      <c r="C9" s="81"/>
      <c r="D9" s="81"/>
      <c r="E9" s="82"/>
      <c r="F9" s="82"/>
      <c r="G9" s="82"/>
      <c r="H9" s="82"/>
      <c r="I9" s="81"/>
      <c r="J9" s="81">
        <f>SUM(J4:J8)</f>
        <v>52</v>
      </c>
      <c r="K9" s="81"/>
      <c r="L9" s="81">
        <f>SUM(L4:L8)</f>
        <v>45.58</v>
      </c>
      <c r="M9" s="81">
        <f>SUM(M4:M8)</f>
        <v>6.4200000000000035</v>
      </c>
    </row>
    <row r="10" spans="1:13" s="64" customFormat="1" ht="15">
      <c r="A10" s="416" t="s">
        <v>172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</row>
    <row r="11" spans="1:13" s="65" customFormat="1" ht="28.5">
      <c r="A11" s="75">
        <v>6</v>
      </c>
      <c r="B11" s="76" t="s">
        <v>285</v>
      </c>
      <c r="C11" s="77" t="s">
        <v>281</v>
      </c>
      <c r="D11" s="77"/>
      <c r="E11" s="76" t="s">
        <v>208</v>
      </c>
      <c r="F11" s="76" t="s">
        <v>208</v>
      </c>
      <c r="G11" s="76"/>
      <c r="H11" s="76"/>
      <c r="I11" s="77" t="s">
        <v>276</v>
      </c>
      <c r="J11" s="77">
        <v>10.4</v>
      </c>
      <c r="K11" s="77"/>
      <c r="L11" s="78">
        <v>11.83</v>
      </c>
      <c r="M11" s="77">
        <f>J11-L11</f>
        <v>-1.4299999999999997</v>
      </c>
    </row>
    <row r="12" spans="1:13" s="65" customFormat="1" ht="14.25">
      <c r="A12" s="75">
        <v>7</v>
      </c>
      <c r="B12" s="76" t="s">
        <v>286</v>
      </c>
      <c r="C12" s="77" t="s">
        <v>281</v>
      </c>
      <c r="D12" s="77"/>
      <c r="E12" s="76" t="s">
        <v>207</v>
      </c>
      <c r="F12" s="76" t="s">
        <v>207</v>
      </c>
      <c r="G12" s="76"/>
      <c r="H12" s="76"/>
      <c r="I12" s="77" t="s">
        <v>276</v>
      </c>
      <c r="J12" s="77">
        <v>10.4</v>
      </c>
      <c r="K12" s="77"/>
      <c r="L12" s="78">
        <v>10.64</v>
      </c>
      <c r="M12" s="77">
        <f>J12-L12</f>
        <v>-0.2400000000000002</v>
      </c>
    </row>
    <row r="13" spans="1:13" s="65" customFormat="1" ht="28.5">
      <c r="A13" s="75">
        <v>8</v>
      </c>
      <c r="B13" s="76" t="s">
        <v>287</v>
      </c>
      <c r="C13" s="77" t="s">
        <v>281</v>
      </c>
      <c r="D13" s="77"/>
      <c r="E13" s="76" t="s">
        <v>208</v>
      </c>
      <c r="F13" s="76" t="s">
        <v>208</v>
      </c>
      <c r="G13" s="76"/>
      <c r="H13" s="76"/>
      <c r="I13" s="77" t="s">
        <v>276</v>
      </c>
      <c r="J13" s="77">
        <v>10.4</v>
      </c>
      <c r="K13" s="77"/>
      <c r="L13" s="78">
        <v>11.41</v>
      </c>
      <c r="M13" s="77">
        <f>J13-L13</f>
        <v>-1.0099999999999998</v>
      </c>
    </row>
    <row r="14" spans="1:13" s="65" customFormat="1" ht="28.5">
      <c r="A14" s="75">
        <v>9</v>
      </c>
      <c r="B14" s="76" t="s">
        <v>288</v>
      </c>
      <c r="C14" s="77" t="s">
        <v>281</v>
      </c>
      <c r="D14" s="77"/>
      <c r="E14" s="76" t="s">
        <v>678</v>
      </c>
      <c r="F14" s="76" t="s">
        <v>678</v>
      </c>
      <c r="G14" s="76"/>
      <c r="H14" s="76"/>
      <c r="I14" s="77" t="s">
        <v>276</v>
      </c>
      <c r="J14" s="77">
        <v>10.4</v>
      </c>
      <c r="K14" s="77"/>
      <c r="L14" s="78">
        <v>11.79</v>
      </c>
      <c r="M14" s="77">
        <f>J14-L14</f>
        <v>-1.3899999999999988</v>
      </c>
    </row>
    <row r="15" spans="1:13" s="64" customFormat="1" ht="15">
      <c r="A15" s="79"/>
      <c r="B15" s="80" t="s">
        <v>194</v>
      </c>
      <c r="C15" s="81"/>
      <c r="D15" s="81"/>
      <c r="E15" s="82"/>
      <c r="F15" s="82"/>
      <c r="G15" s="82"/>
      <c r="H15" s="82"/>
      <c r="I15" s="81"/>
      <c r="J15" s="81">
        <f>SUM(J11:J14)</f>
        <v>41.6</v>
      </c>
      <c r="K15" s="81"/>
      <c r="L15" s="81">
        <f>SUM(L11:L14)</f>
        <v>45.669999999999995</v>
      </c>
      <c r="M15" s="81">
        <f>SUM(M11:M14)</f>
        <v>-4.0699999999999985</v>
      </c>
    </row>
    <row r="16" spans="1:13" s="64" customFormat="1" ht="15.75">
      <c r="A16" s="416" t="s">
        <v>171</v>
      </c>
      <c r="B16" s="416"/>
      <c r="C16" s="416"/>
      <c r="D16" s="416"/>
      <c r="E16" s="416"/>
      <c r="F16" s="418"/>
      <c r="G16" s="416"/>
      <c r="H16" s="416"/>
      <c r="I16" s="416"/>
      <c r="J16" s="416"/>
      <c r="K16" s="416"/>
      <c r="L16" s="416"/>
      <c r="M16" s="416"/>
    </row>
    <row r="17" spans="1:13" s="65" customFormat="1" ht="39.75" customHeight="1">
      <c r="A17" s="75">
        <v>10</v>
      </c>
      <c r="B17" s="76" t="s">
        <v>289</v>
      </c>
      <c r="C17" s="77" t="s">
        <v>290</v>
      </c>
      <c r="D17" s="77" t="s">
        <v>346</v>
      </c>
      <c r="E17" s="76" t="s">
        <v>325</v>
      </c>
      <c r="F17" s="76" t="s">
        <v>325</v>
      </c>
      <c r="G17" s="76"/>
      <c r="H17" s="76"/>
      <c r="I17" s="77" t="s">
        <v>276</v>
      </c>
      <c r="J17" s="77">
        <v>10.4</v>
      </c>
      <c r="K17" s="77"/>
      <c r="L17" s="78">
        <v>8.76</v>
      </c>
      <c r="M17" s="77">
        <f>J17-L17</f>
        <v>1.6400000000000006</v>
      </c>
    </row>
    <row r="18" spans="1:13" s="65" customFormat="1" ht="36.75" customHeight="1">
      <c r="A18" s="75">
        <v>11</v>
      </c>
      <c r="B18" s="76" t="s">
        <v>291</v>
      </c>
      <c r="C18" s="77" t="s">
        <v>281</v>
      </c>
      <c r="D18" s="77" t="s">
        <v>346</v>
      </c>
      <c r="E18" s="76" t="s">
        <v>325</v>
      </c>
      <c r="F18" s="76" t="s">
        <v>325</v>
      </c>
      <c r="G18" s="76"/>
      <c r="H18" s="76"/>
      <c r="I18" s="77" t="s">
        <v>276</v>
      </c>
      <c r="J18" s="77">
        <v>10.4</v>
      </c>
      <c r="K18" s="77"/>
      <c r="L18" s="78">
        <v>9.08</v>
      </c>
      <c r="M18" s="77">
        <f>J18-L18</f>
        <v>1.3200000000000003</v>
      </c>
    </row>
    <row r="19" spans="1:13" s="65" customFormat="1" ht="36" customHeight="1">
      <c r="A19" s="75">
        <v>12</v>
      </c>
      <c r="B19" s="76" t="s">
        <v>292</v>
      </c>
      <c r="C19" s="77" t="s">
        <v>281</v>
      </c>
      <c r="D19" s="415" t="s">
        <v>346</v>
      </c>
      <c r="E19" s="76" t="s">
        <v>325</v>
      </c>
      <c r="F19" s="76" t="s">
        <v>325</v>
      </c>
      <c r="G19" s="76"/>
      <c r="H19" s="76"/>
      <c r="I19" s="77" t="s">
        <v>276</v>
      </c>
      <c r="J19" s="77">
        <v>10.4</v>
      </c>
      <c r="K19" s="77"/>
      <c r="L19" s="78">
        <v>8.58</v>
      </c>
      <c r="M19" s="77">
        <f>J19-L19</f>
        <v>1.8200000000000003</v>
      </c>
    </row>
    <row r="20" spans="1:13" s="65" customFormat="1" ht="36" customHeight="1">
      <c r="A20" s="75">
        <v>13</v>
      </c>
      <c r="B20" s="76" t="s">
        <v>293</v>
      </c>
      <c r="C20" s="77" t="s">
        <v>281</v>
      </c>
      <c r="D20" s="415"/>
      <c r="E20" s="76" t="s">
        <v>325</v>
      </c>
      <c r="F20" s="76" t="s">
        <v>325</v>
      </c>
      <c r="G20" s="76"/>
      <c r="H20" s="76"/>
      <c r="I20" s="77" t="s">
        <v>276</v>
      </c>
      <c r="J20" s="77">
        <v>10.4</v>
      </c>
      <c r="K20" s="77"/>
      <c r="L20" s="78">
        <v>9.17</v>
      </c>
      <c r="M20" s="77">
        <f>J20-L20</f>
        <v>1.2300000000000004</v>
      </c>
    </row>
    <row r="21" spans="1:13" s="64" customFormat="1" ht="15">
      <c r="A21" s="79"/>
      <c r="B21" s="80" t="s">
        <v>194</v>
      </c>
      <c r="C21" s="81"/>
      <c r="D21" s="81"/>
      <c r="E21" s="82"/>
      <c r="F21" s="82"/>
      <c r="G21" s="82"/>
      <c r="H21" s="82"/>
      <c r="I21" s="81"/>
      <c r="J21" s="81">
        <f>SUM(J17:J20)</f>
        <v>41.6</v>
      </c>
      <c r="K21" s="81"/>
      <c r="L21" s="81">
        <f>SUM(L17:L20)</f>
        <v>35.59</v>
      </c>
      <c r="M21" s="81">
        <f>SUM(M17:M20)</f>
        <v>6.010000000000002</v>
      </c>
    </row>
    <row r="22" spans="1:13" s="65" customFormat="1" ht="15">
      <c r="A22" s="416" t="s">
        <v>173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</row>
    <row r="23" spans="1:13" s="65" customFormat="1" ht="32.25" customHeight="1">
      <c r="A23" s="75">
        <v>14</v>
      </c>
      <c r="B23" s="76" t="s">
        <v>294</v>
      </c>
      <c r="C23" s="77" t="s">
        <v>281</v>
      </c>
      <c r="D23" s="77" t="s">
        <v>347</v>
      </c>
      <c r="E23" s="76" t="s">
        <v>325</v>
      </c>
      <c r="F23" s="76" t="s">
        <v>325</v>
      </c>
      <c r="G23" s="76"/>
      <c r="H23" s="76"/>
      <c r="I23" s="77" t="s">
        <v>276</v>
      </c>
      <c r="J23" s="77">
        <v>10.4</v>
      </c>
      <c r="K23" s="77"/>
      <c r="L23" s="78">
        <v>9.46</v>
      </c>
      <c r="M23" s="77">
        <f>J23-L23</f>
        <v>0.9399999999999995</v>
      </c>
    </row>
    <row r="24" spans="1:13" s="65" customFormat="1" ht="29.25" customHeight="1">
      <c r="A24" s="75">
        <v>15</v>
      </c>
      <c r="B24" s="76" t="s">
        <v>295</v>
      </c>
      <c r="C24" s="77" t="s">
        <v>281</v>
      </c>
      <c r="D24" s="77" t="s">
        <v>348</v>
      </c>
      <c r="E24" s="76" t="s">
        <v>325</v>
      </c>
      <c r="F24" s="76" t="s">
        <v>325</v>
      </c>
      <c r="G24" s="76"/>
      <c r="H24" s="76"/>
      <c r="I24" s="77" t="s">
        <v>276</v>
      </c>
      <c r="J24" s="77">
        <v>10.4</v>
      </c>
      <c r="K24" s="77"/>
      <c r="L24" s="78">
        <v>9.01</v>
      </c>
      <c r="M24" s="77">
        <f>J24-L24</f>
        <v>1.3900000000000006</v>
      </c>
    </row>
    <row r="25" spans="1:13" s="65" customFormat="1" ht="31.5" customHeight="1">
      <c r="A25" s="75">
        <v>16</v>
      </c>
      <c r="B25" s="76" t="s">
        <v>296</v>
      </c>
      <c r="C25" s="77" t="s">
        <v>281</v>
      </c>
      <c r="D25" s="77" t="s">
        <v>347</v>
      </c>
      <c r="E25" s="76" t="s">
        <v>325</v>
      </c>
      <c r="F25" s="76" t="s">
        <v>325</v>
      </c>
      <c r="G25" s="76"/>
      <c r="H25" s="76"/>
      <c r="I25" s="77" t="s">
        <v>276</v>
      </c>
      <c r="J25" s="77">
        <v>10.4</v>
      </c>
      <c r="K25" s="77"/>
      <c r="L25" s="78">
        <v>9.48</v>
      </c>
      <c r="M25" s="77">
        <f>J25-L25</f>
        <v>0.9199999999999999</v>
      </c>
    </row>
    <row r="26" spans="1:13" s="65" customFormat="1" ht="42.75" customHeight="1">
      <c r="A26" s="75">
        <v>17</v>
      </c>
      <c r="B26" s="76" t="s">
        <v>297</v>
      </c>
      <c r="C26" s="77" t="s">
        <v>281</v>
      </c>
      <c r="D26" s="77" t="s">
        <v>347</v>
      </c>
      <c r="E26" s="76" t="s">
        <v>325</v>
      </c>
      <c r="F26" s="76" t="s">
        <v>325</v>
      </c>
      <c r="G26" s="76"/>
      <c r="H26" s="76"/>
      <c r="I26" s="77" t="s">
        <v>276</v>
      </c>
      <c r="J26" s="77">
        <v>10.4</v>
      </c>
      <c r="K26" s="77"/>
      <c r="L26" s="78">
        <v>10.12</v>
      </c>
      <c r="M26" s="77">
        <f>J26-L26</f>
        <v>0.28000000000000114</v>
      </c>
    </row>
    <row r="27" spans="1:13" s="64" customFormat="1" ht="15">
      <c r="A27" s="79"/>
      <c r="B27" s="80" t="s">
        <v>194</v>
      </c>
      <c r="C27" s="81"/>
      <c r="D27" s="81"/>
      <c r="E27" s="82"/>
      <c r="F27" s="82"/>
      <c r="G27" s="82"/>
      <c r="H27" s="82"/>
      <c r="I27" s="81"/>
      <c r="J27" s="81">
        <f>SUM(J23:J26)</f>
        <v>41.6</v>
      </c>
      <c r="K27" s="81"/>
      <c r="L27" s="81">
        <f>SUM(L23:L26)</f>
        <v>38.07</v>
      </c>
      <c r="M27" s="81">
        <f>SUM(M23:M26)</f>
        <v>3.530000000000001</v>
      </c>
    </row>
    <row r="28" spans="1:13" s="64" customFormat="1" ht="15">
      <c r="A28" s="416" t="s">
        <v>174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</row>
    <row r="29" spans="1:13" s="65" customFormat="1" ht="37.5" customHeight="1">
      <c r="A29" s="75">
        <v>18</v>
      </c>
      <c r="B29" s="76" t="s">
        <v>298</v>
      </c>
      <c r="C29" s="77" t="s">
        <v>281</v>
      </c>
      <c r="D29" s="77" t="s">
        <v>349</v>
      </c>
      <c r="E29" s="76" t="s">
        <v>678</v>
      </c>
      <c r="F29" s="76" t="s">
        <v>678</v>
      </c>
      <c r="G29" s="76"/>
      <c r="H29" s="76"/>
      <c r="I29" s="76" t="s">
        <v>207</v>
      </c>
      <c r="J29" s="77">
        <v>10.4</v>
      </c>
      <c r="K29" s="77"/>
      <c r="L29" s="78">
        <v>9.74</v>
      </c>
      <c r="M29" s="77">
        <f>J29-L29</f>
        <v>0.6600000000000001</v>
      </c>
    </row>
    <row r="30" spans="1:13" s="65" customFormat="1" ht="27" customHeight="1">
      <c r="A30" s="75">
        <v>19</v>
      </c>
      <c r="B30" s="76" t="s">
        <v>299</v>
      </c>
      <c r="C30" s="77" t="s">
        <v>281</v>
      </c>
      <c r="D30" s="77" t="s">
        <v>349</v>
      </c>
      <c r="E30" s="76" t="s">
        <v>678</v>
      </c>
      <c r="F30" s="76" t="s">
        <v>678</v>
      </c>
      <c r="G30" s="76"/>
      <c r="H30" s="76"/>
      <c r="I30" s="77" t="s">
        <v>276</v>
      </c>
      <c r="J30" s="77">
        <v>10.4</v>
      </c>
      <c r="K30" s="77"/>
      <c r="L30" s="78">
        <v>7.88</v>
      </c>
      <c r="M30" s="77">
        <f>J30-L30</f>
        <v>2.5200000000000005</v>
      </c>
    </row>
    <row r="31" spans="1:13" s="65" customFormat="1" ht="45" customHeight="1">
      <c r="A31" s="75">
        <v>20</v>
      </c>
      <c r="B31" s="76" t="s">
        <v>300</v>
      </c>
      <c r="C31" s="77" t="s">
        <v>281</v>
      </c>
      <c r="D31" s="77" t="s">
        <v>350</v>
      </c>
      <c r="E31" s="76" t="s">
        <v>370</v>
      </c>
      <c r="F31" s="76" t="s">
        <v>370</v>
      </c>
      <c r="G31" s="76"/>
      <c r="H31" s="76"/>
      <c r="I31" s="77" t="s">
        <v>276</v>
      </c>
      <c r="J31" s="77">
        <v>10.4</v>
      </c>
      <c r="K31" s="77"/>
      <c r="L31" s="78">
        <v>9.9</v>
      </c>
      <c r="M31" s="77">
        <f>J31-L31</f>
        <v>0.5</v>
      </c>
    </row>
    <row r="32" spans="1:13" s="65" customFormat="1" ht="28.5">
      <c r="A32" s="75">
        <v>21</v>
      </c>
      <c r="B32" s="76" t="s">
        <v>301</v>
      </c>
      <c r="C32" s="77" t="s">
        <v>281</v>
      </c>
      <c r="D32" s="77" t="s">
        <v>340</v>
      </c>
      <c r="E32" s="76" t="s">
        <v>370</v>
      </c>
      <c r="F32" s="76" t="s">
        <v>370</v>
      </c>
      <c r="G32" s="76"/>
      <c r="H32" s="76"/>
      <c r="I32" s="77" t="s">
        <v>276</v>
      </c>
      <c r="J32" s="77">
        <v>10.4</v>
      </c>
      <c r="K32" s="77"/>
      <c r="L32" s="78">
        <v>10.12</v>
      </c>
      <c r="M32" s="77">
        <f>J32-L32</f>
        <v>0.28000000000000114</v>
      </c>
    </row>
    <row r="33" spans="1:13" s="64" customFormat="1" ht="15">
      <c r="A33" s="79"/>
      <c r="B33" s="80" t="s">
        <v>194</v>
      </c>
      <c r="C33" s="81"/>
      <c r="D33" s="81"/>
      <c r="E33" s="82"/>
      <c r="F33" s="82"/>
      <c r="G33" s="82"/>
      <c r="H33" s="82"/>
      <c r="I33" s="81"/>
      <c r="J33" s="81">
        <f>SUM(J29:J32)</f>
        <v>41.6</v>
      </c>
      <c r="K33" s="81"/>
      <c r="L33" s="81">
        <f>SUM(L29:L32)</f>
        <v>37.64</v>
      </c>
      <c r="M33" s="81">
        <f>SUM(M29:M32)</f>
        <v>3.9600000000000017</v>
      </c>
    </row>
    <row r="34" spans="1:13" s="64" customFormat="1" ht="15">
      <c r="A34" s="416" t="s">
        <v>192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</row>
    <row r="35" spans="1:13" s="65" customFormat="1" ht="28.5">
      <c r="A35" s="75">
        <v>22</v>
      </c>
      <c r="B35" s="76" t="s">
        <v>302</v>
      </c>
      <c r="C35" s="77" t="s">
        <v>281</v>
      </c>
      <c r="D35" s="77"/>
      <c r="E35" s="76" t="s">
        <v>208</v>
      </c>
      <c r="F35" s="76" t="s">
        <v>208</v>
      </c>
      <c r="G35" s="76"/>
      <c r="H35" s="76"/>
      <c r="I35" s="77" t="s">
        <v>276</v>
      </c>
      <c r="J35" s="77">
        <v>10.4</v>
      </c>
      <c r="K35" s="77"/>
      <c r="L35" s="78">
        <v>8.93</v>
      </c>
      <c r="M35" s="77">
        <f>J35-L35</f>
        <v>1.4700000000000006</v>
      </c>
    </row>
    <row r="36" spans="1:13" s="65" customFormat="1" ht="28.5">
      <c r="A36" s="75">
        <v>23</v>
      </c>
      <c r="B36" s="76" t="s">
        <v>303</v>
      </c>
      <c r="C36" s="77" t="s">
        <v>281</v>
      </c>
      <c r="D36" s="77"/>
      <c r="E36" s="76" t="s">
        <v>208</v>
      </c>
      <c r="F36" s="76" t="s">
        <v>208</v>
      </c>
      <c r="G36" s="76"/>
      <c r="H36" s="76"/>
      <c r="I36" s="77" t="s">
        <v>276</v>
      </c>
      <c r="J36" s="77">
        <v>10.4</v>
      </c>
      <c r="K36" s="77"/>
      <c r="L36" s="78">
        <v>8.75</v>
      </c>
      <c r="M36" s="77">
        <f>J36-L36</f>
        <v>1.6500000000000004</v>
      </c>
    </row>
    <row r="37" spans="1:13" s="64" customFormat="1" ht="15">
      <c r="A37" s="79"/>
      <c r="B37" s="80" t="s">
        <v>194</v>
      </c>
      <c r="C37" s="81"/>
      <c r="D37" s="81"/>
      <c r="E37" s="82"/>
      <c r="F37" s="82"/>
      <c r="G37" s="82"/>
      <c r="H37" s="82"/>
      <c r="I37" s="81"/>
      <c r="J37" s="81">
        <f>SUM(J35:J36)</f>
        <v>20.8</v>
      </c>
      <c r="K37" s="81"/>
      <c r="L37" s="81">
        <f>SUM(L35:L36)</f>
        <v>17.68</v>
      </c>
      <c r="M37" s="81">
        <f>SUM(M35:M36)</f>
        <v>3.120000000000001</v>
      </c>
    </row>
    <row r="38" spans="1:13" s="64" customFormat="1" ht="15">
      <c r="A38" s="416" t="s">
        <v>179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</row>
    <row r="39" spans="1:13" s="65" customFormat="1" ht="28.5">
      <c r="A39" s="75">
        <v>24</v>
      </c>
      <c r="B39" s="76" t="s">
        <v>304</v>
      </c>
      <c r="C39" s="77" t="s">
        <v>281</v>
      </c>
      <c r="D39" s="77"/>
      <c r="E39" s="76" t="s">
        <v>325</v>
      </c>
      <c r="F39" s="76" t="s">
        <v>325</v>
      </c>
      <c r="G39" s="76"/>
      <c r="H39" s="76"/>
      <c r="I39" s="77" t="s">
        <v>276</v>
      </c>
      <c r="J39" s="77">
        <v>10.4</v>
      </c>
      <c r="K39" s="77"/>
      <c r="L39" s="78">
        <v>9.72</v>
      </c>
      <c r="M39" s="77">
        <f>J39-L39</f>
        <v>0.6799999999999997</v>
      </c>
    </row>
    <row r="40" spans="1:13" s="65" customFormat="1" ht="33" customHeight="1">
      <c r="A40" s="75">
        <v>25</v>
      </c>
      <c r="B40" s="76" t="s">
        <v>305</v>
      </c>
      <c r="C40" s="77" t="s">
        <v>281</v>
      </c>
      <c r="D40" s="77"/>
      <c r="E40" s="76" t="s">
        <v>325</v>
      </c>
      <c r="F40" s="76" t="s">
        <v>325</v>
      </c>
      <c r="G40" s="76"/>
      <c r="H40" s="76"/>
      <c r="I40" s="77" t="s">
        <v>276</v>
      </c>
      <c r="J40" s="77">
        <v>10.4</v>
      </c>
      <c r="K40" s="77"/>
      <c r="L40" s="78">
        <v>9.71</v>
      </c>
      <c r="M40" s="77">
        <f>J40-L40</f>
        <v>0.6899999999999995</v>
      </c>
    </row>
    <row r="41" spans="1:13" s="64" customFormat="1" ht="15">
      <c r="A41" s="79"/>
      <c r="B41" s="80" t="s">
        <v>194</v>
      </c>
      <c r="C41" s="81">
        <v>20.8</v>
      </c>
      <c r="D41" s="81"/>
      <c r="E41" s="82"/>
      <c r="F41" s="82"/>
      <c r="G41" s="82"/>
      <c r="H41" s="82"/>
      <c r="I41" s="81"/>
      <c r="J41" s="81">
        <f>SUM(J39:J40)</f>
        <v>20.8</v>
      </c>
      <c r="K41" s="81"/>
      <c r="L41" s="81">
        <f>SUM(L39:L40)</f>
        <v>19.43</v>
      </c>
      <c r="M41" s="81">
        <f>SUM(M39:M40)</f>
        <v>1.3699999999999992</v>
      </c>
    </row>
    <row r="42" spans="1:13" s="64" customFormat="1" ht="15">
      <c r="A42" s="416" t="s">
        <v>186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</row>
    <row r="43" spans="1:13" s="65" customFormat="1" ht="28.5">
      <c r="A43" s="75">
        <v>26</v>
      </c>
      <c r="B43" s="76" t="s">
        <v>306</v>
      </c>
      <c r="C43" s="77" t="s">
        <v>281</v>
      </c>
      <c r="D43" s="77" t="s">
        <v>354</v>
      </c>
      <c r="E43" s="76" t="s">
        <v>208</v>
      </c>
      <c r="F43" s="76" t="s">
        <v>208</v>
      </c>
      <c r="G43" s="76"/>
      <c r="H43" s="76"/>
      <c r="I43" s="77" t="s">
        <v>276</v>
      </c>
      <c r="J43" s="77">
        <v>10.4</v>
      </c>
      <c r="K43" s="77"/>
      <c r="L43" s="78">
        <v>9.49</v>
      </c>
      <c r="M43" s="77">
        <f>J43-L43</f>
        <v>0.9100000000000001</v>
      </c>
    </row>
    <row r="44" spans="1:13" s="65" customFormat="1" ht="28.5">
      <c r="A44" s="75">
        <v>27</v>
      </c>
      <c r="B44" s="76" t="s">
        <v>307</v>
      </c>
      <c r="C44" s="77" t="s">
        <v>281</v>
      </c>
      <c r="D44" s="77" t="s">
        <v>355</v>
      </c>
      <c r="E44" s="76" t="s">
        <v>208</v>
      </c>
      <c r="F44" s="76" t="s">
        <v>208</v>
      </c>
      <c r="G44" s="76"/>
      <c r="H44" s="76"/>
      <c r="I44" s="77" t="s">
        <v>276</v>
      </c>
      <c r="J44" s="77">
        <v>10.4</v>
      </c>
      <c r="K44" s="77"/>
      <c r="L44" s="78">
        <v>9.19</v>
      </c>
      <c r="M44" s="77">
        <f>J44-L44</f>
        <v>1.2100000000000009</v>
      </c>
    </row>
    <row r="45" spans="1:13" s="64" customFormat="1" ht="15">
      <c r="A45" s="79"/>
      <c r="B45" s="80" t="s">
        <v>194</v>
      </c>
      <c r="C45" s="81">
        <v>20.8</v>
      </c>
      <c r="D45" s="81"/>
      <c r="E45" s="82"/>
      <c r="F45" s="82"/>
      <c r="G45" s="82"/>
      <c r="H45" s="82"/>
      <c r="I45" s="81"/>
      <c r="J45" s="81">
        <f>SUM(J43:J44)</f>
        <v>20.8</v>
      </c>
      <c r="K45" s="81"/>
      <c r="L45" s="81">
        <f>SUM(L43:L44)</f>
        <v>18.68</v>
      </c>
      <c r="M45" s="81">
        <f>SUM(M43:M44)</f>
        <v>2.120000000000001</v>
      </c>
    </row>
    <row r="46" spans="1:13" s="64" customFormat="1" ht="15">
      <c r="A46" s="416" t="s">
        <v>182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</row>
    <row r="47" spans="1:13" s="65" customFormat="1" ht="27.75" customHeight="1">
      <c r="A47" s="75">
        <v>28</v>
      </c>
      <c r="B47" s="76" t="s">
        <v>308</v>
      </c>
      <c r="C47" s="77" t="s">
        <v>281</v>
      </c>
      <c r="D47" s="77"/>
      <c r="E47" s="77" t="s">
        <v>3</v>
      </c>
      <c r="F47" s="77" t="s">
        <v>3</v>
      </c>
      <c r="G47" s="76"/>
      <c r="H47" s="76"/>
      <c r="I47" s="77" t="s">
        <v>3</v>
      </c>
      <c r="J47" s="77">
        <v>10.4</v>
      </c>
      <c r="K47" s="77"/>
      <c r="L47" s="78">
        <v>0</v>
      </c>
      <c r="M47" s="77">
        <f>J47-L47</f>
        <v>10.4</v>
      </c>
    </row>
    <row r="48" spans="1:13" s="65" customFormat="1" ht="67.5" customHeight="1">
      <c r="A48" s="75">
        <v>29</v>
      </c>
      <c r="B48" s="76" t="s">
        <v>309</v>
      </c>
      <c r="C48" s="77" t="s">
        <v>281</v>
      </c>
      <c r="D48" s="77"/>
      <c r="E48" s="76" t="s">
        <v>325</v>
      </c>
      <c r="F48" s="76" t="s">
        <v>325</v>
      </c>
      <c r="G48" s="76"/>
      <c r="H48" s="76"/>
      <c r="I48" s="77" t="s">
        <v>276</v>
      </c>
      <c r="J48" s="77">
        <v>10.4</v>
      </c>
      <c r="K48" s="77"/>
      <c r="L48" s="78">
        <v>10.4</v>
      </c>
      <c r="M48" s="77">
        <f>J48-L48</f>
        <v>0</v>
      </c>
    </row>
    <row r="49" spans="1:13" s="65" customFormat="1" ht="33" customHeight="1">
      <c r="A49" s="75">
        <v>30</v>
      </c>
      <c r="B49" s="76" t="s">
        <v>310</v>
      </c>
      <c r="C49" s="77" t="s">
        <v>281</v>
      </c>
      <c r="D49" s="77"/>
      <c r="E49" s="76" t="s">
        <v>325</v>
      </c>
      <c r="F49" s="76" t="s">
        <v>325</v>
      </c>
      <c r="G49" s="76"/>
      <c r="H49" s="76"/>
      <c r="I49" s="77" t="s">
        <v>276</v>
      </c>
      <c r="J49" s="77">
        <v>10.4</v>
      </c>
      <c r="K49" s="77"/>
      <c r="L49" s="78">
        <v>9.72</v>
      </c>
      <c r="M49" s="77">
        <f>J49-L49</f>
        <v>0.6799999999999997</v>
      </c>
    </row>
    <row r="50" spans="1:13" s="65" customFormat="1" ht="36" customHeight="1">
      <c r="A50" s="75">
        <v>31</v>
      </c>
      <c r="B50" s="76" t="s">
        <v>311</v>
      </c>
      <c r="C50" s="77" t="s">
        <v>281</v>
      </c>
      <c r="D50" s="77"/>
      <c r="E50" s="76" t="s">
        <v>325</v>
      </c>
      <c r="F50" s="76" t="s">
        <v>325</v>
      </c>
      <c r="G50" s="76"/>
      <c r="H50" s="76"/>
      <c r="I50" s="77" t="s">
        <v>276</v>
      </c>
      <c r="J50" s="77">
        <v>10.4</v>
      </c>
      <c r="K50" s="77"/>
      <c r="L50" s="78">
        <v>9.56</v>
      </c>
      <c r="M50" s="77">
        <f>J50-L50</f>
        <v>0.8399999999999999</v>
      </c>
    </row>
    <row r="51" spans="1:13" s="64" customFormat="1" ht="15">
      <c r="A51" s="79"/>
      <c r="B51" s="80" t="s">
        <v>194</v>
      </c>
      <c r="C51" s="81"/>
      <c r="D51" s="81"/>
      <c r="E51" s="82"/>
      <c r="F51" s="82"/>
      <c r="G51" s="82"/>
      <c r="H51" s="82"/>
      <c r="I51" s="81"/>
      <c r="J51" s="81">
        <f>SUM(J47:J50)</f>
        <v>41.6</v>
      </c>
      <c r="K51" s="81"/>
      <c r="L51" s="81">
        <f>SUM(L47:L50)</f>
        <v>29.68</v>
      </c>
      <c r="M51" s="81">
        <f>SUM(M47:M50)</f>
        <v>11.92</v>
      </c>
    </row>
    <row r="52" spans="1:13" s="64" customFormat="1" ht="15">
      <c r="A52" s="416" t="s">
        <v>312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</row>
    <row r="53" spans="1:13" s="65" customFormat="1" ht="28.5">
      <c r="A53" s="75">
        <v>32</v>
      </c>
      <c r="B53" s="76" t="s">
        <v>313</v>
      </c>
      <c r="C53" s="77" t="s">
        <v>281</v>
      </c>
      <c r="D53" s="77"/>
      <c r="E53" s="76" t="s">
        <v>4</v>
      </c>
      <c r="F53" s="76" t="s">
        <v>4</v>
      </c>
      <c r="G53" s="76"/>
      <c r="H53" s="76"/>
      <c r="I53" s="75" t="s">
        <v>276</v>
      </c>
      <c r="J53" s="77">
        <v>10.4</v>
      </c>
      <c r="K53" s="77"/>
      <c r="L53" s="78">
        <v>10.11</v>
      </c>
      <c r="M53" s="77">
        <f>J53-L53</f>
        <v>0.2900000000000009</v>
      </c>
    </row>
    <row r="54" spans="1:13" s="65" customFormat="1" ht="49.5" customHeight="1">
      <c r="A54" s="75">
        <v>33</v>
      </c>
      <c r="B54" s="76" t="s">
        <v>314</v>
      </c>
      <c r="C54" s="77" t="s">
        <v>281</v>
      </c>
      <c r="D54" s="77"/>
      <c r="E54" s="76" t="s">
        <v>4</v>
      </c>
      <c r="F54" s="76" t="s">
        <v>4</v>
      </c>
      <c r="G54" s="76"/>
      <c r="H54" s="76"/>
      <c r="I54" s="75" t="s">
        <v>276</v>
      </c>
      <c r="J54" s="77">
        <v>10.4</v>
      </c>
      <c r="K54" s="77"/>
      <c r="L54" s="78">
        <v>8.95</v>
      </c>
      <c r="M54" s="77">
        <f>J54-L54</f>
        <v>1.450000000000001</v>
      </c>
    </row>
    <row r="55" spans="1:13" s="65" customFormat="1" ht="28.5">
      <c r="A55" s="75">
        <v>34</v>
      </c>
      <c r="B55" s="76" t="s">
        <v>315</v>
      </c>
      <c r="C55" s="77" t="s">
        <v>281</v>
      </c>
      <c r="D55" s="77"/>
      <c r="E55" s="76" t="s">
        <v>4</v>
      </c>
      <c r="F55" s="76" t="s">
        <v>4</v>
      </c>
      <c r="G55" s="76"/>
      <c r="H55" s="76"/>
      <c r="I55" s="75" t="s">
        <v>276</v>
      </c>
      <c r="J55" s="77">
        <v>10.4</v>
      </c>
      <c r="K55" s="77"/>
      <c r="L55" s="78">
        <v>9.49</v>
      </c>
      <c r="M55" s="77">
        <f>J55-L55</f>
        <v>0.9100000000000001</v>
      </c>
    </row>
    <row r="56" spans="1:13" s="64" customFormat="1" ht="18.75" customHeight="1">
      <c r="A56" s="79"/>
      <c r="B56" s="80" t="s">
        <v>194</v>
      </c>
      <c r="C56" s="81"/>
      <c r="D56" s="81"/>
      <c r="E56" s="82"/>
      <c r="F56" s="82"/>
      <c r="G56" s="82"/>
      <c r="H56" s="82"/>
      <c r="I56" s="81"/>
      <c r="J56" s="81">
        <f>SUM(J53:J55)</f>
        <v>31.200000000000003</v>
      </c>
      <c r="K56" s="81"/>
      <c r="L56" s="81">
        <f>SUM(L53:L55)</f>
        <v>28.549999999999997</v>
      </c>
      <c r="M56" s="81">
        <f>SUM(M53:M55)</f>
        <v>2.650000000000002</v>
      </c>
    </row>
    <row r="57" spans="1:13" s="64" customFormat="1" ht="15">
      <c r="A57" s="416" t="s">
        <v>184</v>
      </c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</row>
    <row r="58" spans="1:13" s="65" customFormat="1" ht="33.75" customHeight="1">
      <c r="A58" s="75">
        <v>35</v>
      </c>
      <c r="B58" s="76" t="s">
        <v>316</v>
      </c>
      <c r="C58" s="77" t="s">
        <v>281</v>
      </c>
      <c r="D58" s="77"/>
      <c r="E58" s="76" t="s">
        <v>325</v>
      </c>
      <c r="F58" s="76" t="s">
        <v>325</v>
      </c>
      <c r="G58" s="76"/>
      <c r="H58" s="76"/>
      <c r="I58" s="77" t="s">
        <v>276</v>
      </c>
      <c r="J58" s="77">
        <v>10.4</v>
      </c>
      <c r="K58" s="83"/>
      <c r="L58" s="78">
        <v>9.46</v>
      </c>
      <c r="M58" s="77">
        <f>J58-L58</f>
        <v>0.9399999999999995</v>
      </c>
    </row>
    <row r="59" spans="1:13" s="65" customFormat="1" ht="28.5">
      <c r="A59" s="75">
        <v>36</v>
      </c>
      <c r="B59" s="76" t="s">
        <v>317</v>
      </c>
      <c r="C59" s="77" t="s">
        <v>281</v>
      </c>
      <c r="D59" s="77"/>
      <c r="E59" s="76" t="s">
        <v>370</v>
      </c>
      <c r="F59" s="76" t="s">
        <v>370</v>
      </c>
      <c r="G59" s="76"/>
      <c r="H59" s="76"/>
      <c r="I59" s="77" t="s">
        <v>276</v>
      </c>
      <c r="J59" s="77">
        <v>10.4</v>
      </c>
      <c r="K59" s="83"/>
      <c r="L59" s="78">
        <v>8.73</v>
      </c>
      <c r="M59" s="77">
        <f>J59-L59</f>
        <v>1.67</v>
      </c>
    </row>
    <row r="60" spans="1:13" s="65" customFormat="1" ht="37.5" customHeight="1">
      <c r="A60" s="75">
        <v>37</v>
      </c>
      <c r="B60" s="76" t="s">
        <v>318</v>
      </c>
      <c r="C60" s="77" t="s">
        <v>281</v>
      </c>
      <c r="D60" s="77"/>
      <c r="E60" s="76" t="s">
        <v>208</v>
      </c>
      <c r="F60" s="76" t="s">
        <v>208</v>
      </c>
      <c r="G60" s="76"/>
      <c r="H60" s="76"/>
      <c r="I60" s="77" t="s">
        <v>276</v>
      </c>
      <c r="J60" s="77">
        <v>10.4</v>
      </c>
      <c r="K60" s="83"/>
      <c r="L60" s="78">
        <v>8.69</v>
      </c>
      <c r="M60" s="77">
        <f>J60-L60</f>
        <v>1.7100000000000009</v>
      </c>
    </row>
    <row r="61" spans="1:13" s="65" customFormat="1" ht="28.5">
      <c r="A61" s="75">
        <v>38</v>
      </c>
      <c r="B61" s="76" t="s">
        <v>319</v>
      </c>
      <c r="C61" s="77" t="s">
        <v>281</v>
      </c>
      <c r="D61" s="77"/>
      <c r="E61" s="76" t="s">
        <v>208</v>
      </c>
      <c r="F61" s="76" t="s">
        <v>208</v>
      </c>
      <c r="G61" s="76"/>
      <c r="H61" s="76"/>
      <c r="I61" s="77" t="s">
        <v>276</v>
      </c>
      <c r="J61" s="77">
        <v>10.4</v>
      </c>
      <c r="K61" s="83"/>
      <c r="L61" s="78">
        <v>9.46</v>
      </c>
      <c r="M61" s="77">
        <f>J61-L61</f>
        <v>0.9399999999999995</v>
      </c>
    </row>
    <row r="62" spans="1:13" s="64" customFormat="1" ht="15">
      <c r="A62" s="79"/>
      <c r="B62" s="82" t="s">
        <v>194</v>
      </c>
      <c r="C62" s="81"/>
      <c r="D62" s="81"/>
      <c r="E62" s="82"/>
      <c r="F62" s="82"/>
      <c r="G62" s="82"/>
      <c r="H62" s="82"/>
      <c r="I62" s="81"/>
      <c r="J62" s="81">
        <f>SUM(J58:J61)</f>
        <v>41.6</v>
      </c>
      <c r="K62" s="81"/>
      <c r="L62" s="81">
        <f>SUM(L58:L61)</f>
        <v>36.34</v>
      </c>
      <c r="M62" s="81">
        <f>SUM(M58:M61)</f>
        <v>5.26</v>
      </c>
    </row>
    <row r="63" spans="1:13" s="64" customFormat="1" ht="16.5">
      <c r="A63" s="79"/>
      <c r="B63" s="84" t="s">
        <v>320</v>
      </c>
      <c r="C63" s="81"/>
      <c r="D63" s="81"/>
      <c r="E63" s="82"/>
      <c r="F63" s="82"/>
      <c r="G63" s="82"/>
      <c r="H63" s="82"/>
      <c r="I63" s="81"/>
      <c r="J63" s="85">
        <f>J9+J15+J21+J27+J33+J37+J41+J45+J51+J56+J62</f>
        <v>395.20000000000005</v>
      </c>
      <c r="K63" s="86"/>
      <c r="L63" s="85">
        <f>L9+L15+L21+L27+L33+L37+L41+L45+L51+L56+L62</f>
        <v>352.9100000000001</v>
      </c>
      <c r="M63" s="85">
        <f>M9+M15+M21+M27+M33+M37+M41+M45+M51+M56+M62</f>
        <v>42.29000000000001</v>
      </c>
    </row>
    <row r="64" spans="1:13" s="61" customFormat="1" ht="16.5">
      <c r="A64" s="87"/>
      <c r="B64" s="88" t="s">
        <v>372</v>
      </c>
      <c r="C64" s="89"/>
      <c r="D64" s="89"/>
      <c r="E64" s="82"/>
      <c r="F64" s="82"/>
      <c r="G64" s="82"/>
      <c r="H64" s="82"/>
      <c r="I64" s="89"/>
      <c r="J64" s="85"/>
      <c r="K64" s="85"/>
      <c r="L64" s="85">
        <f>L63*7%</f>
        <v>24.70370000000001</v>
      </c>
      <c r="M64" s="90"/>
    </row>
    <row r="65" spans="1:13" s="64" customFormat="1" ht="15">
      <c r="A65" s="79"/>
      <c r="B65" s="84"/>
      <c r="C65" s="81"/>
      <c r="D65" s="81"/>
      <c r="E65" s="82"/>
      <c r="F65" s="82"/>
      <c r="G65" s="82"/>
      <c r="H65" s="82"/>
      <c r="I65" s="81"/>
      <c r="J65" s="81"/>
      <c r="K65" s="81"/>
      <c r="L65" s="81">
        <f>L63+L64</f>
        <v>377.6137000000001</v>
      </c>
      <c r="M65" s="79"/>
    </row>
  </sheetData>
  <sheetProtection/>
  <mergeCells count="13">
    <mergeCell ref="A28:M28"/>
    <mergeCell ref="A34:M34"/>
    <mergeCell ref="A57:M57"/>
    <mergeCell ref="A38:M38"/>
    <mergeCell ref="A42:M42"/>
    <mergeCell ref="A46:M46"/>
    <mergeCell ref="A52:M52"/>
    <mergeCell ref="D19:D20"/>
    <mergeCell ref="A22:M22"/>
    <mergeCell ref="A1:M1"/>
    <mergeCell ref="A3:M3"/>
    <mergeCell ref="A10:M10"/>
    <mergeCell ref="A16:M16"/>
  </mergeCells>
  <printOptions/>
  <pageMargins left="0.75" right="0.75" top="1" bottom="1" header="0.5" footer="0.5"/>
  <pageSetup firstPageNumber="14" useFirstPageNumber="1" horizontalDpi="600" verticalDpi="600" orientation="landscape" paperSize="9" r:id="rId1"/>
  <headerFooter alignWithMargins="0">
    <oddHeader>&amp;R&amp;P</oddHeader>
  </headerFooter>
  <rowBreaks count="4" manualBreakCount="4">
    <brk id="15" max="255" man="1"/>
    <brk id="27" max="255" man="1"/>
    <brk id="41" max="255" man="1"/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K8"/>
  <sheetViews>
    <sheetView zoomScale="115" zoomScaleNormal="115" zoomScalePageLayoutView="0" workbookViewId="0" topLeftCell="A1">
      <selection activeCell="G3" sqref="G3"/>
    </sheetView>
  </sheetViews>
  <sheetFormatPr defaultColWidth="9.140625" defaultRowHeight="27" customHeight="1"/>
  <cols>
    <col min="1" max="1" width="5.8515625" style="218" customWidth="1"/>
    <col min="2" max="2" width="19.28125" style="218" customWidth="1"/>
    <col min="3" max="3" width="12.8515625" style="219" customWidth="1"/>
    <col min="4" max="4" width="12.00390625" style="219" customWidth="1"/>
    <col min="5" max="5" width="22.8515625" style="243" customWidth="1"/>
    <col min="6" max="6" width="12.8515625" style="243" hidden="1" customWidth="1"/>
    <col min="7" max="7" width="16.7109375" style="219" customWidth="1"/>
    <col min="8" max="8" width="9.421875" style="219" customWidth="1"/>
    <col min="9" max="9" width="11.7109375" style="219" customWidth="1"/>
    <col min="10" max="10" width="13.140625" style="244" customWidth="1"/>
    <col min="11" max="11" width="11.00390625" style="244" hidden="1" customWidth="1"/>
    <col min="12" max="16384" width="9.140625" style="245" customWidth="1"/>
  </cols>
  <sheetData>
    <row r="1" spans="1:11" s="238" customFormat="1" ht="27" customHeight="1">
      <c r="A1" s="419" t="s">
        <v>743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s="240" customFormat="1" ht="76.5">
      <c r="A2" s="246" t="s">
        <v>27</v>
      </c>
      <c r="B2" s="246" t="s">
        <v>28</v>
      </c>
      <c r="C2" s="247" t="s">
        <v>210</v>
      </c>
      <c r="D2" s="247" t="s">
        <v>213</v>
      </c>
      <c r="E2" s="246" t="s">
        <v>275</v>
      </c>
      <c r="F2" s="246" t="s">
        <v>351</v>
      </c>
      <c r="G2" s="247" t="s">
        <v>272</v>
      </c>
      <c r="H2" s="247" t="s">
        <v>212</v>
      </c>
      <c r="I2" s="247" t="s">
        <v>334</v>
      </c>
      <c r="J2" s="248" t="s">
        <v>273</v>
      </c>
      <c r="K2" s="239" t="s">
        <v>274</v>
      </c>
    </row>
    <row r="3" spans="1:11" s="220" customFormat="1" ht="46.5" customHeight="1">
      <c r="A3" s="249">
        <v>1</v>
      </c>
      <c r="B3" s="250" t="s">
        <v>361</v>
      </c>
      <c r="C3" s="251" t="s">
        <v>366</v>
      </c>
      <c r="D3" s="251"/>
      <c r="E3" s="252" t="s">
        <v>356</v>
      </c>
      <c r="F3" s="253"/>
      <c r="G3" s="252" t="s">
        <v>209</v>
      </c>
      <c r="H3" s="254">
        <v>9.63</v>
      </c>
      <c r="I3" s="254">
        <v>9.63</v>
      </c>
      <c r="J3" s="254">
        <v>9.63</v>
      </c>
      <c r="K3" s="255">
        <f>H3-J3</f>
        <v>0</v>
      </c>
    </row>
    <row r="4" spans="1:11" s="220" customFormat="1" ht="54.75" customHeight="1">
      <c r="A4" s="249">
        <v>2</v>
      </c>
      <c r="B4" s="250" t="s">
        <v>363</v>
      </c>
      <c r="C4" s="251" t="s">
        <v>366</v>
      </c>
      <c r="D4" s="251"/>
      <c r="E4" s="252" t="s">
        <v>356</v>
      </c>
      <c r="F4" s="252"/>
      <c r="G4" s="252" t="s">
        <v>209</v>
      </c>
      <c r="H4" s="254">
        <v>12</v>
      </c>
      <c r="I4" s="254">
        <v>12</v>
      </c>
      <c r="J4" s="254">
        <v>12</v>
      </c>
      <c r="K4" s="255">
        <f>H4-J4</f>
        <v>0</v>
      </c>
    </row>
    <row r="5" spans="1:11" s="220" customFormat="1" ht="54.75" customHeight="1">
      <c r="A5" s="249">
        <v>3</v>
      </c>
      <c r="B5" s="250" t="s">
        <v>362</v>
      </c>
      <c r="C5" s="251" t="s">
        <v>366</v>
      </c>
      <c r="D5" s="251"/>
      <c r="E5" s="252" t="s">
        <v>207</v>
      </c>
      <c r="F5" s="252"/>
      <c r="G5" s="252" t="s">
        <v>209</v>
      </c>
      <c r="H5" s="254">
        <v>4</v>
      </c>
      <c r="I5" s="254">
        <v>4</v>
      </c>
      <c r="J5" s="254">
        <v>4</v>
      </c>
      <c r="K5" s="255">
        <f>H5-J5</f>
        <v>0</v>
      </c>
    </row>
    <row r="6" spans="1:11" s="220" customFormat="1" ht="46.5" customHeight="1">
      <c r="A6" s="249">
        <v>4</v>
      </c>
      <c r="B6" s="250" t="s">
        <v>364</v>
      </c>
      <c r="C6" s="251" t="s">
        <v>366</v>
      </c>
      <c r="D6" s="251"/>
      <c r="E6" s="252" t="s">
        <v>356</v>
      </c>
      <c r="F6" s="252"/>
      <c r="G6" s="252" t="s">
        <v>209</v>
      </c>
      <c r="H6" s="254">
        <v>10</v>
      </c>
      <c r="I6" s="254">
        <v>10</v>
      </c>
      <c r="J6" s="254">
        <v>10</v>
      </c>
      <c r="K6" s="255">
        <f>H6-J6</f>
        <v>0</v>
      </c>
    </row>
    <row r="7" spans="1:11" s="220" customFormat="1" ht="46.5" customHeight="1">
      <c r="A7" s="249">
        <v>5</v>
      </c>
      <c r="B7" s="250" t="s">
        <v>365</v>
      </c>
      <c r="C7" s="251" t="s">
        <v>366</v>
      </c>
      <c r="D7" s="251"/>
      <c r="E7" s="252" t="s">
        <v>356</v>
      </c>
      <c r="F7" s="252"/>
      <c r="G7" s="252" t="s">
        <v>209</v>
      </c>
      <c r="H7" s="254">
        <v>10</v>
      </c>
      <c r="I7" s="254">
        <v>10</v>
      </c>
      <c r="J7" s="254">
        <v>10</v>
      </c>
      <c r="K7" s="255">
        <f>H7-J7</f>
        <v>0</v>
      </c>
    </row>
    <row r="8" spans="1:11" s="242" customFormat="1" ht="27" customHeight="1">
      <c r="A8" s="256"/>
      <c r="B8" s="257" t="s">
        <v>194</v>
      </c>
      <c r="C8" s="258"/>
      <c r="D8" s="258"/>
      <c r="E8" s="257"/>
      <c r="F8" s="257"/>
      <c r="G8" s="258"/>
      <c r="H8" s="258">
        <f>SUM(H3:H7)</f>
        <v>45.63</v>
      </c>
      <c r="I8" s="258">
        <f>SUM(I3:I7)</f>
        <v>45.63</v>
      </c>
      <c r="J8" s="258">
        <f>SUM(J3:J7)</f>
        <v>45.63</v>
      </c>
      <c r="K8" s="241">
        <f>SUM(K3:K7)</f>
        <v>0</v>
      </c>
    </row>
  </sheetData>
  <sheetProtection/>
  <mergeCells count="1">
    <mergeCell ref="A1:K1"/>
  </mergeCells>
  <printOptions/>
  <pageMargins left="0.75" right="0.75" top="1" bottom="1" header="0.5" footer="0.5"/>
  <pageSetup firstPageNumber="44" useFirstPageNumber="1" horizontalDpi="300" verticalDpi="300" orientation="landscape" paperSize="9" r:id="rId3"/>
  <headerFooter alignWithMargins="0">
    <oddHeader>&amp;R&amp;P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L27"/>
  <sheetViews>
    <sheetView view="pageBreakPreview" zoomScale="70" zoomScaleSheetLayoutView="70" zoomScalePageLayoutView="0" workbookViewId="0" topLeftCell="A1">
      <selection activeCell="D2" sqref="D2:F2"/>
    </sheetView>
  </sheetViews>
  <sheetFormatPr defaultColWidth="9.140625" defaultRowHeight="12.75"/>
  <cols>
    <col min="1" max="1" width="43.00390625" style="94" customWidth="1"/>
    <col min="2" max="2" width="40.00390625" style="94" customWidth="1"/>
    <col min="3" max="3" width="27.00390625" style="94" customWidth="1"/>
    <col min="4" max="4" width="17.421875" style="94" customWidth="1"/>
    <col min="5" max="5" width="15.421875" style="94" customWidth="1"/>
    <col min="6" max="16384" width="9.140625" style="94" customWidth="1"/>
  </cols>
  <sheetData>
    <row r="1" ht="22.5" customHeight="1">
      <c r="F1" s="303"/>
    </row>
    <row r="2" spans="4:6" ht="13.5" thickBot="1">
      <c r="D2" s="420" t="s">
        <v>1613</v>
      </c>
      <c r="E2" s="420"/>
      <c r="F2" s="420"/>
    </row>
    <row r="3" spans="1:6" ht="38.25" customHeight="1" thickTop="1">
      <c r="A3" s="95"/>
      <c r="B3" s="96"/>
      <c r="C3" s="96"/>
      <c r="D3" s="96"/>
      <c r="E3" s="96"/>
      <c r="F3" s="97"/>
    </row>
    <row r="4" spans="1:6" ht="12.75">
      <c r="A4" s="98"/>
      <c r="B4" s="99"/>
      <c r="C4" s="99"/>
      <c r="D4" s="99"/>
      <c r="E4" s="99"/>
      <c r="F4" s="100"/>
    </row>
    <row r="5" spans="1:6" ht="12.75">
      <c r="A5" s="98"/>
      <c r="B5" s="99"/>
      <c r="C5" s="99"/>
      <c r="D5" s="99"/>
      <c r="E5" s="99"/>
      <c r="F5" s="100"/>
    </row>
    <row r="6" spans="1:7" ht="12.75">
      <c r="A6" s="98"/>
      <c r="B6" s="99"/>
      <c r="C6" s="99"/>
      <c r="D6" s="99"/>
      <c r="E6" s="99"/>
      <c r="F6" s="100"/>
      <c r="G6" s="94">
        <v>8.35</v>
      </c>
    </row>
    <row r="7" spans="1:6" ht="12.75">
      <c r="A7" s="98"/>
      <c r="B7" s="99"/>
      <c r="C7" s="99"/>
      <c r="D7" s="99"/>
      <c r="E7" s="99"/>
      <c r="F7" s="100"/>
    </row>
    <row r="8" spans="1:6" ht="12.75">
      <c r="A8" s="98"/>
      <c r="B8" s="99"/>
      <c r="C8" s="99"/>
      <c r="D8" s="99"/>
      <c r="E8" s="99"/>
      <c r="F8" s="100"/>
    </row>
    <row r="9" spans="1:6" ht="12.75">
      <c r="A9" s="98"/>
      <c r="B9" s="99"/>
      <c r="C9" s="99"/>
      <c r="D9" s="99"/>
      <c r="E9" s="99"/>
      <c r="F9" s="100"/>
    </row>
    <row r="10" spans="1:6" ht="12.75">
      <c r="A10" s="98"/>
      <c r="B10" s="99"/>
      <c r="C10" s="99"/>
      <c r="D10" s="99"/>
      <c r="E10" s="99"/>
      <c r="F10" s="100"/>
    </row>
    <row r="11" spans="1:6" ht="12.75">
      <c r="A11" s="98"/>
      <c r="B11" s="99"/>
      <c r="C11" s="99"/>
      <c r="D11" s="99"/>
      <c r="E11" s="99"/>
      <c r="F11" s="100"/>
    </row>
    <row r="12" spans="1:12" ht="12.75">
      <c r="A12" s="98"/>
      <c r="B12" s="99"/>
      <c r="C12" s="99"/>
      <c r="D12" s="99"/>
      <c r="E12" s="99"/>
      <c r="F12" s="100"/>
      <c r="L12" s="94" t="s">
        <v>1169</v>
      </c>
    </row>
    <row r="13" spans="1:6" ht="105" customHeight="1">
      <c r="A13" s="421" t="s">
        <v>1167</v>
      </c>
      <c r="B13" s="422"/>
      <c r="C13" s="422"/>
      <c r="D13" s="422"/>
      <c r="E13" s="422"/>
      <c r="F13" s="423"/>
    </row>
    <row r="14" spans="1:6" ht="12.75">
      <c r="A14" s="98"/>
      <c r="B14" s="99"/>
      <c r="C14" s="99"/>
      <c r="D14" s="99"/>
      <c r="E14" s="99"/>
      <c r="F14" s="100"/>
    </row>
    <row r="15" spans="1:6" ht="12.75">
      <c r="A15" s="98"/>
      <c r="B15" s="99"/>
      <c r="C15" s="99"/>
      <c r="D15" s="99"/>
      <c r="E15" s="99"/>
      <c r="F15" s="100"/>
    </row>
    <row r="16" spans="1:6" ht="12.75">
      <c r="A16" s="98"/>
      <c r="B16" s="99"/>
      <c r="C16" s="99"/>
      <c r="D16" s="99"/>
      <c r="E16" s="99"/>
      <c r="F16" s="100"/>
    </row>
    <row r="17" spans="1:6" ht="12.75">
      <c r="A17" s="98"/>
      <c r="B17" s="99"/>
      <c r="C17" s="99"/>
      <c r="D17" s="99"/>
      <c r="E17" s="99"/>
      <c r="F17" s="100"/>
    </row>
    <row r="18" spans="1:6" ht="12.75">
      <c r="A18" s="98"/>
      <c r="B18" s="99"/>
      <c r="C18" s="99"/>
      <c r="D18" s="99"/>
      <c r="E18" s="99"/>
      <c r="F18" s="100"/>
    </row>
    <row r="19" spans="1:6" ht="12.75">
      <c r="A19" s="98"/>
      <c r="B19" s="99"/>
      <c r="C19" s="99"/>
      <c r="D19" s="99"/>
      <c r="E19" s="99"/>
      <c r="F19" s="100"/>
    </row>
    <row r="20" spans="1:6" ht="12.75">
      <c r="A20" s="98"/>
      <c r="B20" s="99"/>
      <c r="C20" s="99"/>
      <c r="D20" s="99"/>
      <c r="E20" s="99"/>
      <c r="F20" s="100"/>
    </row>
    <row r="21" spans="1:6" ht="12.75">
      <c r="A21" s="98"/>
      <c r="B21" s="99"/>
      <c r="C21" s="99"/>
      <c r="D21" s="99"/>
      <c r="E21" s="99"/>
      <c r="F21" s="100"/>
    </row>
    <row r="22" spans="1:6" ht="12.75">
      <c r="A22" s="98"/>
      <c r="B22" s="99"/>
      <c r="C22" s="99"/>
      <c r="D22" s="99"/>
      <c r="E22" s="99"/>
      <c r="F22" s="100"/>
    </row>
    <row r="23" spans="1:6" ht="12.75">
      <c r="A23" s="98"/>
      <c r="B23" s="99"/>
      <c r="C23" s="99"/>
      <c r="D23" s="99"/>
      <c r="E23" s="99"/>
      <c r="F23" s="100"/>
    </row>
    <row r="24" spans="1:6" ht="12.75">
      <c r="A24" s="98"/>
      <c r="B24" s="99"/>
      <c r="C24" s="99"/>
      <c r="D24" s="99"/>
      <c r="E24" s="99"/>
      <c r="F24" s="100"/>
    </row>
    <row r="25" spans="1:6" ht="12.75">
      <c r="A25" s="98"/>
      <c r="B25" s="99"/>
      <c r="C25" s="99"/>
      <c r="D25" s="99"/>
      <c r="E25" s="99"/>
      <c r="F25" s="100"/>
    </row>
    <row r="26" spans="1:6" ht="12.75">
      <c r="A26" s="98"/>
      <c r="B26" s="99"/>
      <c r="C26" s="99"/>
      <c r="D26" s="99"/>
      <c r="E26" s="99"/>
      <c r="F26" s="100"/>
    </row>
    <row r="27" spans="1:6" ht="13.5" thickBot="1">
      <c r="A27" s="101"/>
      <c r="B27" s="102"/>
      <c r="C27" s="102"/>
      <c r="D27" s="102"/>
      <c r="E27" s="102"/>
      <c r="F27" s="103"/>
    </row>
    <row r="28" ht="13.5" thickTop="1"/>
    <row r="193" ht="23.25" customHeight="1"/>
  </sheetData>
  <sheetProtection/>
  <mergeCells count="2">
    <mergeCell ref="D2:F2"/>
    <mergeCell ref="A13:F13"/>
  </mergeCells>
  <printOptions horizontalCentered="1"/>
  <pageMargins left="0.984251968503937" right="0.5118110236220472" top="0.7480314960629921" bottom="0.984251968503937" header="0.5118110236220472" footer="0.5118110236220472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zoomScaleSheetLayoutView="85" zoomScalePageLayoutView="0" workbookViewId="0" topLeftCell="A1">
      <pane ySplit="5" topLeftCell="A24" activePane="bottomLeft" state="frozen"/>
      <selection pane="topLeft" activeCell="B4" sqref="B4"/>
      <selection pane="bottomLeft" activeCell="F34" sqref="F34"/>
    </sheetView>
  </sheetViews>
  <sheetFormatPr defaultColWidth="9.140625" defaultRowHeight="12.75"/>
  <cols>
    <col min="1" max="1" width="4.28125" style="111" customWidth="1"/>
    <col min="2" max="2" width="20.7109375" style="111" customWidth="1"/>
    <col min="3" max="3" width="12.140625" style="111" customWidth="1"/>
    <col min="4" max="4" width="11.28125" style="111" customWidth="1"/>
    <col min="5" max="5" width="11.00390625" style="111" hidden="1" customWidth="1"/>
    <col min="6" max="7" width="9.7109375" style="111" customWidth="1"/>
    <col min="8" max="8" width="13.7109375" style="111" customWidth="1"/>
    <col min="9" max="9" width="13.28125" style="111" customWidth="1"/>
    <col min="10" max="10" width="13.28125" style="111" hidden="1" customWidth="1"/>
    <col min="11" max="11" width="40.140625" style="111" customWidth="1"/>
    <col min="12" max="16384" width="9.140625" style="111" customWidth="1"/>
  </cols>
  <sheetData>
    <row r="2" spans="1:11" ht="19.5">
      <c r="A2" s="424" t="s">
        <v>1107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0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8" customHeight="1">
      <c r="A4" s="425" t="s">
        <v>27</v>
      </c>
      <c r="B4" s="425" t="s">
        <v>1098</v>
      </c>
      <c r="C4" s="425" t="s">
        <v>384</v>
      </c>
      <c r="D4" s="425" t="s">
        <v>687</v>
      </c>
      <c r="E4" s="426" t="s">
        <v>814</v>
      </c>
      <c r="F4" s="427"/>
      <c r="G4" s="427"/>
      <c r="H4" s="427"/>
      <c r="I4" s="428"/>
      <c r="J4" s="429" t="s">
        <v>825</v>
      </c>
      <c r="K4" s="425" t="s">
        <v>26</v>
      </c>
    </row>
    <row r="5" spans="1:11" ht="38.25">
      <c r="A5" s="425"/>
      <c r="B5" s="425"/>
      <c r="C5" s="425"/>
      <c r="D5" s="425"/>
      <c r="E5" s="1" t="s">
        <v>387</v>
      </c>
      <c r="F5" s="1" t="s">
        <v>688</v>
      </c>
      <c r="G5" s="1" t="s">
        <v>1165</v>
      </c>
      <c r="H5" s="1" t="s">
        <v>1104</v>
      </c>
      <c r="I5" s="1" t="s">
        <v>276</v>
      </c>
      <c r="J5" s="430"/>
      <c r="K5" s="425"/>
    </row>
    <row r="6" spans="1:11" s="183" customFormat="1" ht="24.75" customHeight="1">
      <c r="A6" s="16">
        <v>1</v>
      </c>
      <c r="B6" s="19" t="s">
        <v>45</v>
      </c>
      <c r="C6" s="17">
        <v>117</v>
      </c>
      <c r="D6" s="16">
        <v>13</v>
      </c>
      <c r="E6" s="16"/>
      <c r="F6" s="287"/>
      <c r="G6" s="287"/>
      <c r="H6" s="287">
        <v>1</v>
      </c>
      <c r="I6" s="287">
        <v>12</v>
      </c>
      <c r="J6" s="290" t="e">
        <f>#REF!</f>
        <v>#REF!</v>
      </c>
      <c r="K6" s="275"/>
    </row>
    <row r="7" spans="1:11" s="183" customFormat="1" ht="26.25" customHeight="1">
      <c r="A7" s="16">
        <f aca="true" t="shared" si="0" ref="A7:A27">A6+1</f>
        <v>2</v>
      </c>
      <c r="B7" s="19" t="s">
        <v>689</v>
      </c>
      <c r="C7" s="17">
        <v>72</v>
      </c>
      <c r="D7" s="16">
        <v>8</v>
      </c>
      <c r="E7" s="287"/>
      <c r="F7" s="287"/>
      <c r="G7" s="287"/>
      <c r="H7" s="16"/>
      <c r="I7" s="287">
        <v>8</v>
      </c>
      <c r="J7" s="290" t="e">
        <f>#REF!</f>
        <v>#REF!</v>
      </c>
      <c r="K7" s="275"/>
    </row>
    <row r="8" spans="1:11" s="183" customFormat="1" ht="27.75" customHeight="1">
      <c r="A8" s="16">
        <f t="shared" si="0"/>
        <v>3</v>
      </c>
      <c r="B8" s="19" t="s">
        <v>690</v>
      </c>
      <c r="C8" s="17">
        <v>162</v>
      </c>
      <c r="D8" s="16">
        <v>18</v>
      </c>
      <c r="E8" s="16"/>
      <c r="F8" s="16">
        <v>1</v>
      </c>
      <c r="G8" s="16"/>
      <c r="H8" s="16">
        <v>1</v>
      </c>
      <c r="I8" s="287">
        <v>16</v>
      </c>
      <c r="J8" s="290" t="e">
        <f>#REF!</f>
        <v>#REF!</v>
      </c>
      <c r="K8" s="275"/>
    </row>
    <row r="9" spans="1:11" s="183" customFormat="1" ht="24" customHeight="1">
      <c r="A9" s="16">
        <f t="shared" si="0"/>
        <v>4</v>
      </c>
      <c r="B9" s="19" t="s">
        <v>691</v>
      </c>
      <c r="C9" s="17">
        <v>153</v>
      </c>
      <c r="D9" s="16">
        <v>17</v>
      </c>
      <c r="E9" s="287"/>
      <c r="F9" s="16">
        <v>2</v>
      </c>
      <c r="G9" s="16"/>
      <c r="H9" s="287"/>
      <c r="I9" s="287">
        <v>15</v>
      </c>
      <c r="J9" s="290" t="e">
        <f>#REF!</f>
        <v>#REF!</v>
      </c>
      <c r="K9" s="275"/>
    </row>
    <row r="10" spans="1:11" s="183" customFormat="1" ht="24" customHeight="1">
      <c r="A10" s="16">
        <f t="shared" si="0"/>
        <v>5</v>
      </c>
      <c r="B10" s="19" t="s">
        <v>692</v>
      </c>
      <c r="C10" s="17">
        <v>99</v>
      </c>
      <c r="D10" s="16">
        <v>11</v>
      </c>
      <c r="E10" s="287"/>
      <c r="F10" s="287"/>
      <c r="G10" s="287">
        <v>1</v>
      </c>
      <c r="H10" s="287"/>
      <c r="I10" s="287">
        <v>10</v>
      </c>
      <c r="J10" s="290" t="e">
        <f>#REF!</f>
        <v>#REF!</v>
      </c>
      <c r="K10" s="275"/>
    </row>
    <row r="11" spans="1:11" s="183" customFormat="1" ht="22.5" customHeight="1">
      <c r="A11" s="16">
        <f t="shared" si="0"/>
        <v>6</v>
      </c>
      <c r="B11" s="19" t="s">
        <v>693</v>
      </c>
      <c r="C11" s="17">
        <v>99</v>
      </c>
      <c r="D11" s="16">
        <v>11</v>
      </c>
      <c r="E11" s="16"/>
      <c r="F11" s="16"/>
      <c r="G11" s="16"/>
      <c r="H11" s="16">
        <v>1</v>
      </c>
      <c r="I11" s="287">
        <v>10</v>
      </c>
      <c r="J11" s="290" t="e">
        <f>#REF!</f>
        <v>#REF!</v>
      </c>
      <c r="K11" s="275"/>
    </row>
    <row r="12" spans="1:11" s="183" customFormat="1" ht="23.25" customHeight="1">
      <c r="A12" s="16">
        <f t="shared" si="0"/>
        <v>7</v>
      </c>
      <c r="B12" s="19" t="s">
        <v>694</v>
      </c>
      <c r="C12" s="17">
        <v>117</v>
      </c>
      <c r="D12" s="16">
        <v>13</v>
      </c>
      <c r="E12" s="287"/>
      <c r="F12" s="287"/>
      <c r="G12" s="287"/>
      <c r="H12" s="287"/>
      <c r="I12" s="287">
        <v>13</v>
      </c>
      <c r="J12" s="290" t="e">
        <f>#REF!</f>
        <v>#REF!</v>
      </c>
      <c r="K12" s="275"/>
    </row>
    <row r="13" spans="1:11" s="183" customFormat="1" ht="23.25" customHeight="1">
      <c r="A13" s="16">
        <f t="shared" si="0"/>
        <v>8</v>
      </c>
      <c r="B13" s="19" t="s">
        <v>695</v>
      </c>
      <c r="C13" s="17">
        <v>153</v>
      </c>
      <c r="D13" s="16">
        <v>17</v>
      </c>
      <c r="E13" s="287"/>
      <c r="F13" s="287"/>
      <c r="G13" s="287"/>
      <c r="H13" s="287">
        <v>2</v>
      </c>
      <c r="I13" s="287">
        <v>15</v>
      </c>
      <c r="J13" s="290" t="e">
        <f>#REF!</f>
        <v>#REF!</v>
      </c>
      <c r="K13" s="275"/>
    </row>
    <row r="14" spans="1:11" s="183" customFormat="1" ht="27" customHeight="1">
      <c r="A14" s="16">
        <f t="shared" si="0"/>
        <v>9</v>
      </c>
      <c r="B14" s="19" t="s">
        <v>696</v>
      </c>
      <c r="C14" s="17">
        <v>81</v>
      </c>
      <c r="D14" s="16">
        <v>9</v>
      </c>
      <c r="E14" s="287"/>
      <c r="F14" s="287"/>
      <c r="G14" s="287"/>
      <c r="H14" s="287"/>
      <c r="I14" s="287">
        <v>9</v>
      </c>
      <c r="J14" s="290" t="e">
        <f>#REF!</f>
        <v>#REF!</v>
      </c>
      <c r="K14" s="275"/>
    </row>
    <row r="15" spans="1:11" s="183" customFormat="1" ht="28.5" customHeight="1">
      <c r="A15" s="16">
        <f t="shared" si="0"/>
        <v>10</v>
      </c>
      <c r="B15" s="19" t="s">
        <v>697</v>
      </c>
      <c r="C15" s="17">
        <v>90</v>
      </c>
      <c r="D15" s="16">
        <v>10</v>
      </c>
      <c r="E15" s="16"/>
      <c r="F15" s="287"/>
      <c r="G15" s="287"/>
      <c r="H15" s="287">
        <v>1</v>
      </c>
      <c r="I15" s="287">
        <v>9</v>
      </c>
      <c r="J15" s="290" t="e">
        <f>#REF!</f>
        <v>#REF!</v>
      </c>
      <c r="K15" s="275"/>
    </row>
    <row r="16" spans="1:11" s="183" customFormat="1" ht="24" customHeight="1">
      <c r="A16" s="16">
        <f t="shared" si="0"/>
        <v>11</v>
      </c>
      <c r="B16" s="19" t="s">
        <v>698</v>
      </c>
      <c r="C16" s="17">
        <v>108</v>
      </c>
      <c r="D16" s="16">
        <v>12</v>
      </c>
      <c r="E16" s="287"/>
      <c r="F16" s="287"/>
      <c r="G16" s="287"/>
      <c r="H16" s="16"/>
      <c r="I16" s="287">
        <v>12</v>
      </c>
      <c r="J16" s="290" t="e">
        <f>#REF!</f>
        <v>#REF!</v>
      </c>
      <c r="K16" s="275"/>
    </row>
    <row r="17" spans="1:11" s="183" customFormat="1" ht="24" customHeight="1">
      <c r="A17" s="16">
        <f t="shared" si="0"/>
        <v>12</v>
      </c>
      <c r="B17" s="19" t="s">
        <v>699</v>
      </c>
      <c r="C17" s="17">
        <v>99</v>
      </c>
      <c r="D17" s="16">
        <v>11</v>
      </c>
      <c r="E17" s="16"/>
      <c r="F17" s="287"/>
      <c r="G17" s="287"/>
      <c r="H17" s="287"/>
      <c r="I17" s="287">
        <v>11</v>
      </c>
      <c r="J17" s="290" t="e">
        <f>#REF!</f>
        <v>#REF!</v>
      </c>
      <c r="K17" s="275"/>
    </row>
    <row r="18" spans="1:11" s="183" customFormat="1" ht="24.75" customHeight="1">
      <c r="A18" s="16">
        <f t="shared" si="0"/>
        <v>13</v>
      </c>
      <c r="B18" s="19" t="s">
        <v>700</v>
      </c>
      <c r="C18" s="17">
        <v>126</v>
      </c>
      <c r="D18" s="16">
        <v>14</v>
      </c>
      <c r="E18" s="16"/>
      <c r="F18" s="287"/>
      <c r="G18" s="287"/>
      <c r="H18" s="16"/>
      <c r="I18" s="287">
        <v>14</v>
      </c>
      <c r="J18" s="290" t="e">
        <f>#REF!</f>
        <v>#REF!</v>
      </c>
      <c r="K18" s="275"/>
    </row>
    <row r="19" spans="1:11" s="183" customFormat="1" ht="28.5" customHeight="1">
      <c r="A19" s="16">
        <f t="shared" si="0"/>
        <v>14</v>
      </c>
      <c r="B19" s="19" t="s">
        <v>196</v>
      </c>
      <c r="C19" s="17">
        <v>108</v>
      </c>
      <c r="D19" s="16">
        <v>12</v>
      </c>
      <c r="E19" s="287"/>
      <c r="F19" s="287"/>
      <c r="G19" s="287"/>
      <c r="H19" s="287"/>
      <c r="I19" s="287">
        <v>12</v>
      </c>
      <c r="J19" s="290" t="e">
        <f>#REF!</f>
        <v>#REF!</v>
      </c>
      <c r="K19" s="275"/>
    </row>
    <row r="20" spans="1:11" s="183" customFormat="1" ht="27" customHeight="1">
      <c r="A20" s="16">
        <f t="shared" si="0"/>
        <v>15</v>
      </c>
      <c r="B20" s="19" t="s">
        <v>701</v>
      </c>
      <c r="C20" s="17">
        <v>90</v>
      </c>
      <c r="D20" s="16">
        <v>10</v>
      </c>
      <c r="E20" s="16"/>
      <c r="F20" s="287"/>
      <c r="G20" s="287"/>
      <c r="H20" s="287">
        <v>2</v>
      </c>
      <c r="I20" s="287">
        <v>8</v>
      </c>
      <c r="J20" s="290" t="e">
        <f>#REF!</f>
        <v>#REF!</v>
      </c>
      <c r="K20" s="275"/>
    </row>
    <row r="21" spans="1:11" s="183" customFormat="1" ht="23.25" customHeight="1">
      <c r="A21" s="16">
        <f t="shared" si="0"/>
        <v>16</v>
      </c>
      <c r="B21" s="19" t="s">
        <v>47</v>
      </c>
      <c r="C21" s="17">
        <v>90</v>
      </c>
      <c r="D21" s="16">
        <v>10</v>
      </c>
      <c r="E21" s="287"/>
      <c r="F21" s="287"/>
      <c r="G21" s="287"/>
      <c r="H21" s="287"/>
      <c r="I21" s="287">
        <v>10</v>
      </c>
      <c r="J21" s="290" t="e">
        <f>#REF!</f>
        <v>#REF!</v>
      </c>
      <c r="K21" s="275"/>
    </row>
    <row r="22" spans="1:11" s="183" customFormat="1" ht="26.25" customHeight="1">
      <c r="A22" s="16">
        <f t="shared" si="0"/>
        <v>17</v>
      </c>
      <c r="B22" s="19" t="s">
        <v>750</v>
      </c>
      <c r="C22" s="17">
        <v>117</v>
      </c>
      <c r="D22" s="16">
        <v>13</v>
      </c>
      <c r="E22" s="16"/>
      <c r="F22" s="287"/>
      <c r="G22" s="287"/>
      <c r="H22" s="287"/>
      <c r="I22" s="287">
        <v>13</v>
      </c>
      <c r="J22" s="290" t="e">
        <f>#REF!</f>
        <v>#REF!</v>
      </c>
      <c r="K22" s="275"/>
    </row>
    <row r="23" spans="1:11" s="183" customFormat="1" ht="26.25" customHeight="1">
      <c r="A23" s="16">
        <f t="shared" si="0"/>
        <v>18</v>
      </c>
      <c r="B23" s="19" t="s">
        <v>702</v>
      </c>
      <c r="C23" s="17">
        <v>99</v>
      </c>
      <c r="D23" s="16">
        <v>11</v>
      </c>
      <c r="E23" s="16"/>
      <c r="F23" s="287"/>
      <c r="G23" s="287"/>
      <c r="H23" s="16">
        <v>2</v>
      </c>
      <c r="I23" s="287">
        <v>9</v>
      </c>
      <c r="J23" s="290" t="e">
        <f>#REF!</f>
        <v>#REF!</v>
      </c>
      <c r="K23" s="275"/>
    </row>
    <row r="24" spans="1:11" s="183" customFormat="1" ht="42.75">
      <c r="A24" s="16">
        <f t="shared" si="0"/>
        <v>19</v>
      </c>
      <c r="B24" s="19" t="s">
        <v>46</v>
      </c>
      <c r="C24" s="17">
        <v>126</v>
      </c>
      <c r="D24" s="16">
        <v>14</v>
      </c>
      <c r="E24" s="16"/>
      <c r="F24" s="287">
        <v>2</v>
      </c>
      <c r="G24" s="287"/>
      <c r="H24" s="16">
        <v>1</v>
      </c>
      <c r="I24" s="287">
        <v>11</v>
      </c>
      <c r="J24" s="290" t="e">
        <f>#REF!</f>
        <v>#REF!</v>
      </c>
      <c r="K24" s="269" t="s">
        <v>1122</v>
      </c>
    </row>
    <row r="25" spans="1:11" s="183" customFormat="1" ht="27" customHeight="1">
      <c r="A25" s="16">
        <f t="shared" si="0"/>
        <v>20</v>
      </c>
      <c r="B25" s="19" t="s">
        <v>703</v>
      </c>
      <c r="C25" s="17">
        <v>135</v>
      </c>
      <c r="D25" s="16">
        <v>15</v>
      </c>
      <c r="E25" s="287"/>
      <c r="F25" s="287"/>
      <c r="G25" s="287"/>
      <c r="H25" s="16"/>
      <c r="I25" s="16">
        <v>15</v>
      </c>
      <c r="J25" s="290" t="e">
        <f>#REF!</f>
        <v>#REF!</v>
      </c>
      <c r="K25" s="275"/>
    </row>
    <row r="26" spans="1:11" s="183" customFormat="1" ht="28.5">
      <c r="A26" s="16">
        <f t="shared" si="0"/>
        <v>21</v>
      </c>
      <c r="B26" s="19" t="s">
        <v>704</v>
      </c>
      <c r="C26" s="17">
        <v>117</v>
      </c>
      <c r="D26" s="16">
        <v>13</v>
      </c>
      <c r="E26" s="287"/>
      <c r="F26" s="287"/>
      <c r="G26" s="287"/>
      <c r="H26" s="287">
        <v>1</v>
      </c>
      <c r="I26" s="287">
        <v>12</v>
      </c>
      <c r="J26" s="290" t="e">
        <f>#REF!</f>
        <v>#REF!</v>
      </c>
      <c r="K26" s="269" t="s">
        <v>1124</v>
      </c>
    </row>
    <row r="27" spans="1:11" s="183" customFormat="1" ht="29.25" customHeight="1">
      <c r="A27" s="16">
        <f t="shared" si="0"/>
        <v>22</v>
      </c>
      <c r="B27" s="19" t="s">
        <v>705</v>
      </c>
      <c r="C27" s="17">
        <v>81</v>
      </c>
      <c r="D27" s="16">
        <v>9</v>
      </c>
      <c r="E27" s="16">
        <v>0</v>
      </c>
      <c r="F27" s="287"/>
      <c r="G27" s="287"/>
      <c r="H27" s="287"/>
      <c r="I27" s="287">
        <v>9</v>
      </c>
      <c r="J27" s="290" t="e">
        <f>#REF!</f>
        <v>#REF!</v>
      </c>
      <c r="K27" s="275"/>
    </row>
    <row r="28" spans="1:11" ht="16.5">
      <c r="A28" s="288"/>
      <c r="B28" s="12" t="s">
        <v>194</v>
      </c>
      <c r="C28" s="291">
        <f aca="true" t="shared" si="1" ref="C28:J28">SUM(C6:C27)</f>
        <v>2439</v>
      </c>
      <c r="D28" s="289">
        <f t="shared" si="1"/>
        <v>271</v>
      </c>
      <c r="E28" s="289">
        <f t="shared" si="1"/>
        <v>0</v>
      </c>
      <c r="F28" s="289">
        <f>SUM(F6:F27)</f>
        <v>5</v>
      </c>
      <c r="G28" s="289">
        <f>SUM(G6:G27)</f>
        <v>1</v>
      </c>
      <c r="H28" s="289">
        <f>SUM(H6:H27)</f>
        <v>12</v>
      </c>
      <c r="I28" s="289">
        <f t="shared" si="1"/>
        <v>253</v>
      </c>
      <c r="J28" s="291" t="e">
        <f t="shared" si="1"/>
        <v>#REF!</v>
      </c>
      <c r="K28" s="289"/>
    </row>
    <row r="29" spans="1:11" ht="20.25" customHeight="1" hidden="1">
      <c r="A29" s="281"/>
      <c r="B29" s="282"/>
      <c r="C29" s="283"/>
      <c r="D29" s="283"/>
      <c r="E29" s="283"/>
      <c r="F29" s="283"/>
      <c r="G29" s="283"/>
      <c r="H29" s="284"/>
      <c r="I29" s="285"/>
      <c r="J29" s="191"/>
      <c r="K29" s="286"/>
    </row>
    <row r="30" spans="1:11" ht="20.25" customHeight="1" hidden="1">
      <c r="A30" s="186"/>
      <c r="B30" s="187"/>
      <c r="C30" s="188"/>
      <c r="D30" s="188"/>
      <c r="E30" s="188"/>
      <c r="F30" s="188"/>
      <c r="G30" s="188"/>
      <c r="H30" s="193"/>
      <c r="I30" s="188"/>
      <c r="J30" s="194"/>
      <c r="K30" s="190"/>
    </row>
  </sheetData>
  <sheetProtection/>
  <mergeCells count="8">
    <mergeCell ref="A2:K2"/>
    <mergeCell ref="K4:K5"/>
    <mergeCell ref="A4:A5"/>
    <mergeCell ref="B4:B5"/>
    <mergeCell ref="C4:C5"/>
    <mergeCell ref="D4:D5"/>
    <mergeCell ref="E4:I4"/>
    <mergeCell ref="J4:J5"/>
  </mergeCells>
  <printOptions horizontalCentered="1"/>
  <pageMargins left="1" right="0.5" top="0.75" bottom="1" header="0.5" footer="0.5"/>
  <pageSetup firstPageNumber="15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5" zoomScaleNormal="115" zoomScaleSheetLayoutView="85" zoomScalePageLayoutView="0" workbookViewId="0" topLeftCell="A1">
      <pane ySplit="4" topLeftCell="A5" activePane="bottomLeft" state="frozen"/>
      <selection pane="topLeft" activeCell="J13" sqref="J13"/>
      <selection pane="bottomLeft" activeCell="U16" sqref="U16"/>
    </sheetView>
  </sheetViews>
  <sheetFormatPr defaultColWidth="9.140625" defaultRowHeight="12.75"/>
  <cols>
    <col min="1" max="1" width="4.28125" style="293" customWidth="1"/>
    <col min="2" max="2" width="10.00390625" style="293" customWidth="1"/>
    <col min="3" max="3" width="10.140625" style="293" customWidth="1"/>
    <col min="4" max="4" width="12.421875" style="293" customWidth="1"/>
    <col min="5" max="5" width="9.28125" style="293" customWidth="1"/>
    <col min="6" max="6" width="11.8515625" style="293" customWidth="1"/>
    <col min="7" max="7" width="10.28125" style="293" customWidth="1"/>
    <col min="8" max="8" width="9.28125" style="293" customWidth="1"/>
    <col min="9" max="9" width="10.8515625" style="293" customWidth="1"/>
    <col min="10" max="10" width="9.140625" style="293" customWidth="1"/>
    <col min="11" max="11" width="10.28125" style="293" customWidth="1"/>
    <col min="12" max="12" width="11.28125" style="293" customWidth="1"/>
    <col min="13" max="13" width="9.140625" style="293" customWidth="1"/>
    <col min="14" max="14" width="9.140625" style="292" customWidth="1"/>
    <col min="15" max="15" width="6.57421875" style="293" customWidth="1"/>
    <col min="16" max="16" width="6.140625" style="293" customWidth="1"/>
    <col min="17" max="17" width="8.140625" style="293" customWidth="1"/>
    <col min="18" max="16384" width="9.140625" style="293" customWidth="1"/>
  </cols>
  <sheetData>
    <row r="1" spans="1:18" ht="15">
      <c r="A1" s="438" t="s">
        <v>1611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1:18" ht="15">
      <c r="A2" s="437" t="s">
        <v>1107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8" s="111" customFormat="1" ht="27.75" customHeight="1">
      <c r="A3" s="425" t="s">
        <v>27</v>
      </c>
      <c r="B3" s="425" t="s">
        <v>1098</v>
      </c>
      <c r="C3" s="425" t="s">
        <v>1584</v>
      </c>
      <c r="D3" s="435" t="s">
        <v>1596</v>
      </c>
      <c r="E3" s="435" t="s">
        <v>1597</v>
      </c>
      <c r="F3" s="431" t="s">
        <v>1598</v>
      </c>
      <c r="G3" s="439" t="s">
        <v>1599</v>
      </c>
      <c r="H3" s="440"/>
      <c r="I3" s="440"/>
      <c r="J3" s="441"/>
      <c r="K3" s="442" t="s">
        <v>1610</v>
      </c>
      <c r="L3" s="432" t="s">
        <v>1600</v>
      </c>
      <c r="M3" s="433"/>
      <c r="N3" s="434"/>
      <c r="O3" s="443" t="s">
        <v>1601</v>
      </c>
      <c r="P3" s="444"/>
      <c r="Q3" s="443" t="s">
        <v>1602</v>
      </c>
      <c r="R3" s="444"/>
    </row>
    <row r="4" spans="1:18" s="111" customFormat="1" ht="38.25">
      <c r="A4" s="425"/>
      <c r="B4" s="425"/>
      <c r="C4" s="425"/>
      <c r="D4" s="436"/>
      <c r="E4" s="436"/>
      <c r="F4" s="431"/>
      <c r="G4" s="382" t="s">
        <v>1607</v>
      </c>
      <c r="H4" s="355" t="s">
        <v>663</v>
      </c>
      <c r="I4" s="355" t="s">
        <v>1608</v>
      </c>
      <c r="J4" s="383" t="s">
        <v>1609</v>
      </c>
      <c r="K4" s="442"/>
      <c r="L4" s="375" t="s">
        <v>276</v>
      </c>
      <c r="M4" s="395" t="s">
        <v>1176</v>
      </c>
      <c r="N4" s="376" t="s">
        <v>1104</v>
      </c>
      <c r="O4" s="360" t="s">
        <v>1603</v>
      </c>
      <c r="P4" s="361" t="s">
        <v>1604</v>
      </c>
      <c r="Q4" s="360" t="s">
        <v>1605</v>
      </c>
      <c r="R4" s="361" t="s">
        <v>1606</v>
      </c>
    </row>
    <row r="5" spans="1:18" s="111" customFormat="1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356">
        <v>6</v>
      </c>
      <c r="G5" s="375">
        <v>7</v>
      </c>
      <c r="H5" s="1">
        <v>8</v>
      </c>
      <c r="I5" s="1">
        <v>9</v>
      </c>
      <c r="J5" s="376">
        <v>10</v>
      </c>
      <c r="K5" s="381">
        <v>11</v>
      </c>
      <c r="L5" s="375">
        <v>12</v>
      </c>
      <c r="M5" s="381">
        <v>13</v>
      </c>
      <c r="N5" s="376">
        <v>14</v>
      </c>
      <c r="O5" s="375">
        <v>15</v>
      </c>
      <c r="P5" s="376">
        <v>16</v>
      </c>
      <c r="Q5" s="375">
        <v>17</v>
      </c>
      <c r="R5" s="376">
        <v>18</v>
      </c>
    </row>
    <row r="6" spans="1:18" s="313" customFormat="1" ht="26.25" customHeight="1">
      <c r="A6" s="104">
        <v>1</v>
      </c>
      <c r="B6" s="105" t="s">
        <v>1514</v>
      </c>
      <c r="C6" s="106">
        <f>117+6.5</f>
        <v>123.5</v>
      </c>
      <c r="D6" s="343">
        <v>106.85999999999999</v>
      </c>
      <c r="E6" s="1"/>
      <c r="F6" s="358">
        <v>13</v>
      </c>
      <c r="G6" s="384"/>
      <c r="H6" s="357"/>
      <c r="I6" s="357"/>
      <c r="J6" s="385"/>
      <c r="K6" s="372">
        <f>F6-J6</f>
        <v>13</v>
      </c>
      <c r="L6" s="320">
        <v>13</v>
      </c>
      <c r="M6" s="394"/>
      <c r="N6" s="377"/>
      <c r="O6" s="362">
        <v>13</v>
      </c>
      <c r="P6" s="363">
        <v>0</v>
      </c>
      <c r="Q6" s="362">
        <v>13</v>
      </c>
      <c r="R6" s="363">
        <v>0</v>
      </c>
    </row>
    <row r="7" spans="1:18" s="313" customFormat="1" ht="26.25" customHeight="1">
      <c r="A7" s="104">
        <f aca="true" t="shared" si="0" ref="A7:A18">A6+1</f>
        <v>2</v>
      </c>
      <c r="B7" s="105" t="s">
        <v>1517</v>
      </c>
      <c r="C7" s="106">
        <v>72</v>
      </c>
      <c r="D7" s="352">
        <v>71.51</v>
      </c>
      <c r="E7" s="124"/>
      <c r="F7" s="358">
        <v>8</v>
      </c>
      <c r="G7" s="386"/>
      <c r="H7" s="359">
        <v>0</v>
      </c>
      <c r="I7" s="359">
        <v>0</v>
      </c>
      <c r="J7" s="387"/>
      <c r="K7" s="373">
        <v>8</v>
      </c>
      <c r="L7" s="320">
        <v>8</v>
      </c>
      <c r="M7" s="394"/>
      <c r="N7" s="378"/>
      <c r="O7" s="364">
        <v>8</v>
      </c>
      <c r="P7" s="365">
        <v>0</v>
      </c>
      <c r="Q7" s="364">
        <v>8</v>
      </c>
      <c r="R7" s="365">
        <v>0</v>
      </c>
    </row>
    <row r="8" spans="1:18" s="313" customFormat="1" ht="26.25" customHeight="1">
      <c r="A8" s="104">
        <f t="shared" si="0"/>
        <v>3</v>
      </c>
      <c r="B8" s="105" t="s">
        <v>1219</v>
      </c>
      <c r="C8" s="106">
        <v>164.5</v>
      </c>
      <c r="D8" s="352">
        <v>141.62000000000003</v>
      </c>
      <c r="E8" s="124"/>
      <c r="F8" s="358">
        <v>18</v>
      </c>
      <c r="G8" s="388">
        <v>1</v>
      </c>
      <c r="H8" s="104">
        <v>0</v>
      </c>
      <c r="I8" s="104">
        <v>0</v>
      </c>
      <c r="J8" s="378">
        <v>1</v>
      </c>
      <c r="K8" s="372">
        <v>17</v>
      </c>
      <c r="L8" s="320">
        <v>17</v>
      </c>
      <c r="M8" s="394"/>
      <c r="N8" s="378"/>
      <c r="O8" s="362">
        <v>17</v>
      </c>
      <c r="P8" s="363">
        <v>0</v>
      </c>
      <c r="Q8" s="362">
        <v>17</v>
      </c>
      <c r="R8" s="363">
        <v>0</v>
      </c>
    </row>
    <row r="9" spans="1:18" s="313" customFormat="1" ht="26.25" customHeight="1">
      <c r="A9" s="104">
        <f t="shared" si="0"/>
        <v>4</v>
      </c>
      <c r="B9" s="105" t="s">
        <v>1515</v>
      </c>
      <c r="C9" s="106">
        <v>153</v>
      </c>
      <c r="D9" s="352">
        <v>122.10000000000002</v>
      </c>
      <c r="E9" s="124"/>
      <c r="F9" s="358">
        <v>17</v>
      </c>
      <c r="G9" s="389">
        <v>2</v>
      </c>
      <c r="H9" s="311">
        <v>0</v>
      </c>
      <c r="I9" s="311">
        <v>0</v>
      </c>
      <c r="J9" s="390">
        <f>SUM(G9:I9)</f>
        <v>2</v>
      </c>
      <c r="K9" s="374">
        <f>F9-J9</f>
        <v>15</v>
      </c>
      <c r="L9" s="320">
        <v>15</v>
      </c>
      <c r="M9" s="394"/>
      <c r="N9" s="377"/>
      <c r="O9" s="366">
        <v>15</v>
      </c>
      <c r="P9" s="367">
        <v>0</v>
      </c>
      <c r="Q9" s="366">
        <v>15</v>
      </c>
      <c r="R9" s="367"/>
    </row>
    <row r="10" spans="1:18" s="313" customFormat="1" ht="26.25" customHeight="1">
      <c r="A10" s="104">
        <f t="shared" si="0"/>
        <v>5</v>
      </c>
      <c r="B10" s="105" t="s">
        <v>1516</v>
      </c>
      <c r="C10" s="106">
        <v>99</v>
      </c>
      <c r="D10" s="352">
        <v>86.82</v>
      </c>
      <c r="E10" s="124"/>
      <c r="F10" s="358">
        <v>11</v>
      </c>
      <c r="G10" s="391"/>
      <c r="H10" s="124"/>
      <c r="I10" s="124"/>
      <c r="J10" s="392"/>
      <c r="K10" s="374">
        <v>11</v>
      </c>
      <c r="L10" s="320">
        <v>11</v>
      </c>
      <c r="M10" s="394"/>
      <c r="N10" s="377"/>
      <c r="O10" s="366">
        <v>11</v>
      </c>
      <c r="P10" s="367">
        <v>0</v>
      </c>
      <c r="Q10" s="366">
        <v>11</v>
      </c>
      <c r="R10" s="368"/>
    </row>
    <row r="11" spans="1:18" s="313" customFormat="1" ht="26.25" customHeight="1">
      <c r="A11" s="104">
        <f t="shared" si="0"/>
        <v>6</v>
      </c>
      <c r="B11" s="105" t="s">
        <v>1518</v>
      </c>
      <c r="C11" s="106">
        <v>106.5</v>
      </c>
      <c r="D11" s="352">
        <v>97.66</v>
      </c>
      <c r="E11" s="124"/>
      <c r="F11" s="358">
        <v>11</v>
      </c>
      <c r="G11" s="391"/>
      <c r="H11" s="124"/>
      <c r="I11" s="124"/>
      <c r="J11" s="392"/>
      <c r="K11" s="374">
        <v>11</v>
      </c>
      <c r="L11" s="320">
        <v>11</v>
      </c>
      <c r="M11" s="394"/>
      <c r="N11" s="378"/>
      <c r="O11" s="366">
        <v>11</v>
      </c>
      <c r="P11" s="367">
        <v>0</v>
      </c>
      <c r="Q11" s="366">
        <v>11</v>
      </c>
      <c r="R11" s="368"/>
    </row>
    <row r="12" spans="1:18" s="313" customFormat="1" ht="26.25" customHeight="1">
      <c r="A12" s="104">
        <f t="shared" si="0"/>
        <v>7</v>
      </c>
      <c r="B12" s="105" t="s">
        <v>1519</v>
      </c>
      <c r="C12" s="106">
        <v>117</v>
      </c>
      <c r="D12" s="352">
        <v>105.86000000000001</v>
      </c>
      <c r="E12" s="124"/>
      <c r="F12" s="358">
        <v>13</v>
      </c>
      <c r="G12" s="391"/>
      <c r="H12" s="124"/>
      <c r="I12" s="124"/>
      <c r="J12" s="392"/>
      <c r="K12" s="374">
        <v>13</v>
      </c>
      <c r="L12" s="320">
        <v>13</v>
      </c>
      <c r="M12" s="394"/>
      <c r="N12" s="377"/>
      <c r="O12" s="366">
        <v>13</v>
      </c>
      <c r="P12" s="367"/>
      <c r="Q12" s="366">
        <v>13</v>
      </c>
      <c r="R12" s="367"/>
    </row>
    <row r="13" spans="1:18" s="313" customFormat="1" ht="26.25" customHeight="1">
      <c r="A13" s="104">
        <f t="shared" si="0"/>
        <v>8</v>
      </c>
      <c r="B13" s="105" t="s">
        <v>1520</v>
      </c>
      <c r="C13" s="106">
        <v>153</v>
      </c>
      <c r="D13" s="352">
        <v>119.28999999999999</v>
      </c>
      <c r="E13" s="124"/>
      <c r="F13" s="358">
        <v>17</v>
      </c>
      <c r="G13" s="391"/>
      <c r="H13" s="124"/>
      <c r="I13" s="311"/>
      <c r="J13" s="390"/>
      <c r="K13" s="374">
        <v>17</v>
      </c>
      <c r="L13" s="320">
        <v>15</v>
      </c>
      <c r="M13" s="394"/>
      <c r="N13" s="377">
        <v>2</v>
      </c>
      <c r="O13" s="366">
        <v>15</v>
      </c>
      <c r="P13" s="367">
        <v>2</v>
      </c>
      <c r="Q13" s="366">
        <v>15</v>
      </c>
      <c r="R13" s="367">
        <v>2</v>
      </c>
    </row>
    <row r="14" spans="1:18" s="313" customFormat="1" ht="26.25" customHeight="1">
      <c r="A14" s="104">
        <f t="shared" si="0"/>
        <v>9</v>
      </c>
      <c r="B14" s="105" t="s">
        <v>1521</v>
      </c>
      <c r="C14" s="106">
        <v>81</v>
      </c>
      <c r="D14" s="352">
        <v>72.93836</v>
      </c>
      <c r="E14" s="124"/>
      <c r="F14" s="358">
        <v>9</v>
      </c>
      <c r="G14" s="391"/>
      <c r="H14" s="124"/>
      <c r="I14" s="124"/>
      <c r="J14" s="392"/>
      <c r="K14" s="374">
        <v>9</v>
      </c>
      <c r="L14" s="320">
        <v>9</v>
      </c>
      <c r="M14" s="394"/>
      <c r="N14" s="377"/>
      <c r="O14" s="366">
        <v>9</v>
      </c>
      <c r="P14" s="367">
        <v>0</v>
      </c>
      <c r="Q14" s="366">
        <v>9</v>
      </c>
      <c r="R14" s="367">
        <v>0</v>
      </c>
    </row>
    <row r="15" spans="1:18" s="313" customFormat="1" ht="26.25" customHeight="1">
      <c r="A15" s="104">
        <f t="shared" si="0"/>
        <v>10</v>
      </c>
      <c r="B15" s="105" t="s">
        <v>1522</v>
      </c>
      <c r="C15" s="106">
        <v>90</v>
      </c>
      <c r="D15" s="352">
        <v>86.31</v>
      </c>
      <c r="E15" s="124"/>
      <c r="F15" s="358">
        <v>10</v>
      </c>
      <c r="G15" s="391"/>
      <c r="H15" s="124"/>
      <c r="I15" s="124"/>
      <c r="J15" s="392"/>
      <c r="K15" s="372">
        <v>10</v>
      </c>
      <c r="L15" s="320">
        <v>10</v>
      </c>
      <c r="M15" s="394"/>
      <c r="N15" s="377"/>
      <c r="O15" s="362">
        <v>10</v>
      </c>
      <c r="P15" s="363"/>
      <c r="Q15" s="362">
        <v>10</v>
      </c>
      <c r="R15" s="369"/>
    </row>
    <row r="16" spans="1:18" s="313" customFormat="1" ht="26.25" customHeight="1">
      <c r="A16" s="104">
        <f t="shared" si="0"/>
        <v>11</v>
      </c>
      <c r="B16" s="105" t="s">
        <v>1595</v>
      </c>
      <c r="C16" s="106">
        <v>108</v>
      </c>
      <c r="D16" s="352">
        <v>94.18</v>
      </c>
      <c r="E16" s="124"/>
      <c r="F16" s="358">
        <v>12</v>
      </c>
      <c r="G16" s="391"/>
      <c r="H16" s="124"/>
      <c r="I16" s="124"/>
      <c r="J16" s="392"/>
      <c r="K16" s="374">
        <v>12</v>
      </c>
      <c r="L16" s="320">
        <v>12</v>
      </c>
      <c r="M16" s="394"/>
      <c r="N16" s="378"/>
      <c r="O16" s="366">
        <v>12</v>
      </c>
      <c r="P16" s="367"/>
      <c r="Q16" s="366">
        <v>12</v>
      </c>
      <c r="R16" s="367"/>
    </row>
    <row r="17" spans="1:18" s="313" customFormat="1" ht="26.25" customHeight="1">
      <c r="A17" s="104">
        <f t="shared" si="0"/>
        <v>12</v>
      </c>
      <c r="B17" s="105" t="s">
        <v>1523</v>
      </c>
      <c r="C17" s="106">
        <v>99</v>
      </c>
      <c r="D17" s="352">
        <v>80.86000000000001</v>
      </c>
      <c r="E17" s="124"/>
      <c r="F17" s="358">
        <v>11</v>
      </c>
      <c r="G17" s="391"/>
      <c r="H17" s="124"/>
      <c r="I17" s="124"/>
      <c r="J17" s="392"/>
      <c r="K17" s="374">
        <v>11</v>
      </c>
      <c r="L17" s="320">
        <v>11</v>
      </c>
      <c r="M17" s="394"/>
      <c r="N17" s="377"/>
      <c r="O17" s="366">
        <v>11</v>
      </c>
      <c r="P17" s="367"/>
      <c r="Q17" s="366">
        <v>11</v>
      </c>
      <c r="R17" s="367"/>
    </row>
    <row r="18" spans="1:18" s="313" customFormat="1" ht="26.25" customHeight="1">
      <c r="A18" s="104">
        <f t="shared" si="0"/>
        <v>13</v>
      </c>
      <c r="B18" s="105" t="s">
        <v>1525</v>
      </c>
      <c r="C18" s="106">
        <v>126</v>
      </c>
      <c r="D18" s="352">
        <v>117.38</v>
      </c>
      <c r="E18" s="124"/>
      <c r="F18" s="358">
        <v>14</v>
      </c>
      <c r="G18" s="391"/>
      <c r="H18" s="124"/>
      <c r="I18" s="124"/>
      <c r="J18" s="390"/>
      <c r="K18" s="374">
        <v>14</v>
      </c>
      <c r="L18" s="320">
        <v>14</v>
      </c>
      <c r="M18" s="394"/>
      <c r="N18" s="378"/>
      <c r="O18" s="366">
        <v>14</v>
      </c>
      <c r="P18" s="367">
        <v>0</v>
      </c>
      <c r="Q18" s="366">
        <v>14</v>
      </c>
      <c r="R18" s="367">
        <v>0</v>
      </c>
    </row>
    <row r="19" spans="1:18" s="304" customFormat="1" ht="26.25" customHeight="1">
      <c r="A19" s="108"/>
      <c r="B19" s="294" t="s">
        <v>194</v>
      </c>
      <c r="C19" s="121">
        <f>SUM(C6:C18)</f>
        <v>1492.5</v>
      </c>
      <c r="D19" s="121">
        <f>SUM(D6:D18)</f>
        <v>1303.3883600000004</v>
      </c>
      <c r="E19" s="124"/>
      <c r="F19" s="347">
        <f aca="true" t="shared" si="1" ref="F19:R19">SUM(F6:F18)</f>
        <v>164</v>
      </c>
      <c r="G19" s="379">
        <f t="shared" si="1"/>
        <v>3</v>
      </c>
      <c r="H19" s="120">
        <f t="shared" si="1"/>
        <v>0</v>
      </c>
      <c r="I19" s="120">
        <f t="shared" si="1"/>
        <v>0</v>
      </c>
      <c r="J19" s="380">
        <f t="shared" si="1"/>
        <v>3</v>
      </c>
      <c r="K19" s="348">
        <f t="shared" si="1"/>
        <v>161</v>
      </c>
      <c r="L19" s="379">
        <f t="shared" si="1"/>
        <v>159</v>
      </c>
      <c r="M19" s="348"/>
      <c r="N19" s="380">
        <f t="shared" si="1"/>
        <v>2</v>
      </c>
      <c r="O19" s="370">
        <f t="shared" si="1"/>
        <v>159</v>
      </c>
      <c r="P19" s="371">
        <f t="shared" si="1"/>
        <v>2</v>
      </c>
      <c r="Q19" s="370">
        <f t="shared" si="1"/>
        <v>159</v>
      </c>
      <c r="R19" s="371">
        <f t="shared" si="1"/>
        <v>2</v>
      </c>
    </row>
    <row r="20" spans="1:14" ht="20.25" customHeight="1" hidden="1">
      <c r="A20" s="295"/>
      <c r="B20" s="296"/>
      <c r="C20" s="297"/>
      <c r="D20" s="353">
        <f>SUM(D7:D19)</f>
        <v>2499.9167200000006</v>
      </c>
      <c r="E20" s="354"/>
      <c r="F20" s="297"/>
      <c r="G20" s="297"/>
      <c r="H20" s="297"/>
      <c r="I20" s="297"/>
      <c r="J20" s="297"/>
      <c r="K20" s="297"/>
      <c r="L20" s="297"/>
      <c r="M20" s="297"/>
      <c r="N20" s="298"/>
    </row>
    <row r="21" spans="1:14" ht="20.25" customHeight="1" hidden="1">
      <c r="A21" s="299"/>
      <c r="B21" s="300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2"/>
    </row>
    <row r="26" ht="15">
      <c r="C26" s="393">
        <f>C19-27</f>
        <v>1465.5</v>
      </c>
    </row>
    <row r="194" ht="23.25" customHeight="1"/>
  </sheetData>
  <sheetProtection/>
  <mergeCells count="13">
    <mergeCell ref="A2:R2"/>
    <mergeCell ref="A1:R1"/>
    <mergeCell ref="G3:J3"/>
    <mergeCell ref="K3:K4"/>
    <mergeCell ref="O3:P3"/>
    <mergeCell ref="Q3:R3"/>
    <mergeCell ref="A3:A4"/>
    <mergeCell ref="B3:B4"/>
    <mergeCell ref="C3:C4"/>
    <mergeCell ref="F3:F4"/>
    <mergeCell ref="L3:N3"/>
    <mergeCell ref="D3:D4"/>
    <mergeCell ref="E3:E4"/>
  </mergeCells>
  <printOptions horizontalCentered="1"/>
  <pageMargins left="0.708661417322835" right="0.433070866141732" top="0.236220472440945" bottom="0.511811023622047" header="0.31496062992126" footer="0.31496062992126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3"/>
  <sheetViews>
    <sheetView view="pageBreakPreview" zoomScale="85" zoomScaleNormal="85" zoomScaleSheetLayoutView="85" zoomScalePageLayoutView="0" workbookViewId="0" topLeftCell="A1">
      <pane ySplit="4" topLeftCell="A113" activePane="bottomLeft" state="frozen"/>
      <selection pane="topLeft" activeCell="J13" sqref="J13"/>
      <selection pane="bottomLeft" activeCell="J51" sqref="J51:J65"/>
    </sheetView>
  </sheetViews>
  <sheetFormatPr defaultColWidth="9.140625" defaultRowHeight="12.75"/>
  <cols>
    <col min="1" max="1" width="5.28125" style="179" customWidth="1"/>
    <col min="2" max="2" width="13.421875" style="179" customWidth="1"/>
    <col min="3" max="3" width="22.28125" style="179" customWidth="1"/>
    <col min="4" max="4" width="23.00390625" style="191" customWidth="1"/>
    <col min="5" max="5" width="15.7109375" style="179" customWidth="1"/>
    <col min="6" max="6" width="11.140625" style="179" customWidth="1"/>
    <col min="7" max="7" width="14.57421875" style="324" customWidth="1"/>
    <col min="8" max="8" width="29.7109375" style="324" customWidth="1"/>
    <col min="9" max="9" width="13.421875" style="324" customWidth="1"/>
    <col min="10" max="10" width="25.57421875" style="324" customWidth="1"/>
    <col min="11" max="11" width="14.140625" style="324" customWidth="1"/>
    <col min="12" max="12" width="9.421875" style="191" bestFit="1" customWidth="1"/>
    <col min="13" max="16384" width="9.140625" style="191" customWidth="1"/>
  </cols>
  <sheetData>
    <row r="1" spans="1:11" ht="23.25">
      <c r="A1" s="452" t="s">
        <v>1154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24" customHeight="1">
      <c r="A2" s="445" t="s">
        <v>1189</v>
      </c>
      <c r="B2" s="445" t="s">
        <v>1190</v>
      </c>
      <c r="C2" s="445" t="s">
        <v>1191</v>
      </c>
      <c r="D2" s="445" t="s">
        <v>1192</v>
      </c>
      <c r="E2" s="445" t="s">
        <v>1193</v>
      </c>
      <c r="F2" s="445" t="s">
        <v>1194</v>
      </c>
      <c r="G2" s="445"/>
      <c r="H2" s="445" t="s">
        <v>1195</v>
      </c>
      <c r="I2" s="453" t="s">
        <v>822</v>
      </c>
      <c r="J2" s="454"/>
      <c r="K2" s="455"/>
    </row>
    <row r="3" spans="1:11" ht="54" customHeight="1">
      <c r="A3" s="445"/>
      <c r="B3" s="445"/>
      <c r="C3" s="445"/>
      <c r="D3" s="445"/>
      <c r="E3" s="445"/>
      <c r="F3" s="321" t="s">
        <v>1585</v>
      </c>
      <c r="G3" s="321" t="s">
        <v>1196</v>
      </c>
      <c r="H3" s="445"/>
      <c r="I3" s="321" t="s">
        <v>1197</v>
      </c>
      <c r="J3" s="321" t="s">
        <v>1198</v>
      </c>
      <c r="K3" s="321" t="s">
        <v>1199</v>
      </c>
    </row>
    <row r="4" spans="1:11" s="141" customFormat="1" ht="1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315">
        <v>6</v>
      </c>
      <c r="G4" s="120">
        <v>7</v>
      </c>
      <c r="H4" s="120">
        <v>8</v>
      </c>
      <c r="I4" s="120">
        <v>9</v>
      </c>
      <c r="J4" s="120">
        <v>10</v>
      </c>
      <c r="K4" s="120">
        <v>11</v>
      </c>
    </row>
    <row r="5" spans="1:11" s="64" customFormat="1" ht="15" customHeight="1">
      <c r="A5" s="449" t="s">
        <v>393</v>
      </c>
      <c r="B5" s="450"/>
      <c r="C5" s="450"/>
      <c r="D5" s="450"/>
      <c r="E5" s="450"/>
      <c r="F5" s="450"/>
      <c r="G5" s="450"/>
      <c r="H5" s="450"/>
      <c r="I5" s="450"/>
      <c r="J5" s="450"/>
      <c r="K5" s="451"/>
    </row>
    <row r="6" spans="1:11" s="65" customFormat="1" ht="32.25" customHeight="1">
      <c r="A6" s="104">
        <v>1</v>
      </c>
      <c r="B6" s="104" t="s">
        <v>1514</v>
      </c>
      <c r="C6" s="110" t="s">
        <v>1202</v>
      </c>
      <c r="D6" s="110" t="s">
        <v>1143</v>
      </c>
      <c r="E6" s="446" t="s">
        <v>1200</v>
      </c>
      <c r="F6" s="106">
        <v>9.5</v>
      </c>
      <c r="G6" s="344">
        <v>8.35</v>
      </c>
      <c r="H6" s="333" t="s">
        <v>1530</v>
      </c>
      <c r="I6" s="106" t="s">
        <v>1435</v>
      </c>
      <c r="J6" s="346" t="s">
        <v>1586</v>
      </c>
      <c r="K6" s="106"/>
    </row>
    <row r="7" spans="1:11" s="65" customFormat="1" ht="32.25" customHeight="1">
      <c r="A7" s="104">
        <f aca="true" t="shared" si="0" ref="A7:A18">A6+1</f>
        <v>2</v>
      </c>
      <c r="B7" s="310" t="s">
        <v>893</v>
      </c>
      <c r="C7" s="110" t="s">
        <v>1203</v>
      </c>
      <c r="D7" s="110" t="s">
        <v>396</v>
      </c>
      <c r="E7" s="447"/>
      <c r="F7" s="106">
        <v>9.5</v>
      </c>
      <c r="G7" s="344">
        <v>8.35</v>
      </c>
      <c r="H7" s="333" t="s">
        <v>1531</v>
      </c>
      <c r="I7" s="106" t="s">
        <v>1436</v>
      </c>
      <c r="J7" s="346" t="s">
        <v>1586</v>
      </c>
      <c r="K7" s="106"/>
    </row>
    <row r="8" spans="1:11" s="65" customFormat="1" ht="32.25" customHeight="1">
      <c r="A8" s="104">
        <f t="shared" si="0"/>
        <v>3</v>
      </c>
      <c r="B8" s="310" t="s">
        <v>893</v>
      </c>
      <c r="C8" s="110" t="s">
        <v>1202</v>
      </c>
      <c r="D8" s="110" t="s">
        <v>397</v>
      </c>
      <c r="E8" s="447"/>
      <c r="F8" s="106">
        <v>9.5</v>
      </c>
      <c r="G8" s="344">
        <v>8.01</v>
      </c>
      <c r="H8" s="333" t="s">
        <v>1530</v>
      </c>
      <c r="I8" s="106" t="s">
        <v>1437</v>
      </c>
      <c r="J8" s="346" t="s">
        <v>1586</v>
      </c>
      <c r="K8" s="106"/>
    </row>
    <row r="9" spans="1:11" s="65" customFormat="1" ht="27.75" customHeight="1">
      <c r="A9" s="104">
        <f t="shared" si="0"/>
        <v>4</v>
      </c>
      <c r="B9" s="310" t="s">
        <v>893</v>
      </c>
      <c r="C9" s="110" t="s">
        <v>1204</v>
      </c>
      <c r="D9" s="110" t="s">
        <v>399</v>
      </c>
      <c r="E9" s="447"/>
      <c r="F9" s="106">
        <v>9.5</v>
      </c>
      <c r="G9" s="344">
        <v>8</v>
      </c>
      <c r="H9" s="333" t="s">
        <v>1532</v>
      </c>
      <c r="I9" s="106" t="s">
        <v>1447</v>
      </c>
      <c r="J9" s="346" t="s">
        <v>1586</v>
      </c>
      <c r="K9" s="106"/>
    </row>
    <row r="10" spans="1:11" s="65" customFormat="1" ht="32.25" customHeight="1">
      <c r="A10" s="104">
        <f t="shared" si="0"/>
        <v>5</v>
      </c>
      <c r="B10" s="310" t="s">
        <v>893</v>
      </c>
      <c r="C10" s="110" t="s">
        <v>1205</v>
      </c>
      <c r="D10" s="110" t="s">
        <v>401</v>
      </c>
      <c r="E10" s="447"/>
      <c r="F10" s="106">
        <v>9.5</v>
      </c>
      <c r="G10" s="344">
        <v>8.12</v>
      </c>
      <c r="H10" s="333" t="s">
        <v>1533</v>
      </c>
      <c r="I10" s="106" t="s">
        <v>1438</v>
      </c>
      <c r="J10" s="346" t="s">
        <v>1586</v>
      </c>
      <c r="K10" s="106"/>
    </row>
    <row r="11" spans="1:11" s="65" customFormat="1" ht="32.25" customHeight="1">
      <c r="A11" s="104">
        <f t="shared" si="0"/>
        <v>6</v>
      </c>
      <c r="B11" s="310" t="s">
        <v>893</v>
      </c>
      <c r="C11" s="110" t="s">
        <v>1206</v>
      </c>
      <c r="D11" s="110" t="s">
        <v>402</v>
      </c>
      <c r="E11" s="447"/>
      <c r="F11" s="106">
        <v>9.5</v>
      </c>
      <c r="G11" s="344">
        <v>7.84</v>
      </c>
      <c r="H11" s="333" t="s">
        <v>1534</v>
      </c>
      <c r="I11" s="106" t="s">
        <v>1439</v>
      </c>
      <c r="J11" s="346" t="s">
        <v>1586</v>
      </c>
      <c r="K11" s="106"/>
    </row>
    <row r="12" spans="1:11" s="65" customFormat="1" ht="32.25" customHeight="1">
      <c r="A12" s="104">
        <f t="shared" si="0"/>
        <v>7</v>
      </c>
      <c r="B12" s="310" t="s">
        <v>893</v>
      </c>
      <c r="C12" s="110" t="s">
        <v>404</v>
      </c>
      <c r="D12" s="110" t="s">
        <v>404</v>
      </c>
      <c r="E12" s="447"/>
      <c r="F12" s="106">
        <v>9.5</v>
      </c>
      <c r="G12" s="344">
        <v>8.41</v>
      </c>
      <c r="H12" s="333" t="s">
        <v>1535</v>
      </c>
      <c r="I12" s="106" t="s">
        <v>1440</v>
      </c>
      <c r="J12" s="346" t="s">
        <v>1586</v>
      </c>
      <c r="K12" s="106"/>
    </row>
    <row r="13" spans="1:11" s="65" customFormat="1" ht="32.25" customHeight="1">
      <c r="A13" s="104">
        <f t="shared" si="0"/>
        <v>8</v>
      </c>
      <c r="B13" s="310" t="s">
        <v>893</v>
      </c>
      <c r="C13" s="110" t="s">
        <v>1206</v>
      </c>
      <c r="D13" s="110" t="s">
        <v>405</v>
      </c>
      <c r="E13" s="447"/>
      <c r="F13" s="106">
        <v>9.5</v>
      </c>
      <c r="G13" s="344">
        <v>8.28</v>
      </c>
      <c r="H13" s="333" t="s">
        <v>1534</v>
      </c>
      <c r="I13" s="106" t="s">
        <v>1441</v>
      </c>
      <c r="J13" s="346" t="s">
        <v>1586</v>
      </c>
      <c r="K13" s="106"/>
    </row>
    <row r="14" spans="1:12" s="65" customFormat="1" ht="32.25" customHeight="1">
      <c r="A14" s="104">
        <f t="shared" si="0"/>
        <v>9</v>
      </c>
      <c r="B14" s="310" t="s">
        <v>893</v>
      </c>
      <c r="C14" s="110" t="s">
        <v>1207</v>
      </c>
      <c r="D14" s="110" t="s">
        <v>406</v>
      </c>
      <c r="E14" s="447"/>
      <c r="F14" s="106">
        <v>9.5</v>
      </c>
      <c r="G14" s="344">
        <v>8.99</v>
      </c>
      <c r="H14" s="333" t="s">
        <v>1536</v>
      </c>
      <c r="I14" s="106" t="s">
        <v>1442</v>
      </c>
      <c r="J14" s="346" t="s">
        <v>1586</v>
      </c>
      <c r="K14" s="106"/>
      <c r="L14" s="334"/>
    </row>
    <row r="15" spans="1:12" s="65" customFormat="1" ht="27.75" customHeight="1">
      <c r="A15" s="104">
        <f t="shared" si="0"/>
        <v>10</v>
      </c>
      <c r="B15" s="310" t="s">
        <v>893</v>
      </c>
      <c r="C15" s="110" t="s">
        <v>1208</v>
      </c>
      <c r="D15" s="110" t="s">
        <v>407</v>
      </c>
      <c r="E15" s="447"/>
      <c r="F15" s="106">
        <v>9.5</v>
      </c>
      <c r="G15" s="344">
        <v>8.39</v>
      </c>
      <c r="H15" s="333" t="s">
        <v>1537</v>
      </c>
      <c r="I15" s="106" t="s">
        <v>1443</v>
      </c>
      <c r="J15" s="346" t="s">
        <v>1586</v>
      </c>
      <c r="K15" s="106"/>
      <c r="L15" s="334"/>
    </row>
    <row r="16" spans="1:11" s="65" customFormat="1" ht="32.25" customHeight="1">
      <c r="A16" s="104">
        <f t="shared" si="0"/>
        <v>11</v>
      </c>
      <c r="B16" s="310" t="s">
        <v>893</v>
      </c>
      <c r="C16" s="110" t="s">
        <v>1208</v>
      </c>
      <c r="D16" s="110" t="s">
        <v>110</v>
      </c>
      <c r="E16" s="447"/>
      <c r="F16" s="106">
        <v>9.5</v>
      </c>
      <c r="G16" s="344">
        <v>7.88</v>
      </c>
      <c r="H16" s="333" t="s">
        <v>1537</v>
      </c>
      <c r="I16" s="106" t="s">
        <v>1444</v>
      </c>
      <c r="J16" s="346" t="s">
        <v>1586</v>
      </c>
      <c r="K16" s="106"/>
    </row>
    <row r="17" spans="1:11" s="65" customFormat="1" ht="32.25" customHeight="1">
      <c r="A17" s="104">
        <f t="shared" si="0"/>
        <v>12</v>
      </c>
      <c r="B17" s="310" t="s">
        <v>893</v>
      </c>
      <c r="C17" s="110" t="s">
        <v>1208</v>
      </c>
      <c r="D17" s="110" t="s">
        <v>409</v>
      </c>
      <c r="E17" s="447"/>
      <c r="F17" s="106">
        <v>9.5</v>
      </c>
      <c r="G17" s="344">
        <v>8.61</v>
      </c>
      <c r="H17" s="333" t="s">
        <v>1538</v>
      </c>
      <c r="I17" s="106" t="s">
        <v>1445</v>
      </c>
      <c r="J17" s="346" t="s">
        <v>1586</v>
      </c>
      <c r="K17" s="106"/>
    </row>
    <row r="18" spans="1:11" s="65" customFormat="1" ht="32.25" customHeight="1">
      <c r="A18" s="104">
        <f t="shared" si="0"/>
        <v>13</v>
      </c>
      <c r="B18" s="310" t="s">
        <v>893</v>
      </c>
      <c r="C18" s="110" t="s">
        <v>1209</v>
      </c>
      <c r="D18" s="110" t="s">
        <v>410</v>
      </c>
      <c r="E18" s="448"/>
      <c r="F18" s="106">
        <v>9.5</v>
      </c>
      <c r="G18" s="344">
        <v>7.63</v>
      </c>
      <c r="H18" s="333" t="s">
        <v>1539</v>
      </c>
      <c r="I18" s="106" t="s">
        <v>1446</v>
      </c>
      <c r="J18" s="346" t="s">
        <v>1586</v>
      </c>
      <c r="K18" s="106"/>
    </row>
    <row r="19" spans="1:11" s="64" customFormat="1" ht="22.5" customHeight="1">
      <c r="A19" s="120"/>
      <c r="B19" s="120"/>
      <c r="C19" s="120"/>
      <c r="D19" s="322" t="s">
        <v>411</v>
      </c>
      <c r="E19" s="120"/>
      <c r="F19" s="121">
        <f>SUM(F6:F18)</f>
        <v>123.5</v>
      </c>
      <c r="G19" s="121">
        <f>SUM(G6:G18)</f>
        <v>106.85999999999999</v>
      </c>
      <c r="H19" s="121"/>
      <c r="I19" s="121"/>
      <c r="J19" s="121"/>
      <c r="K19" s="121"/>
    </row>
    <row r="20" spans="1:11" s="64" customFormat="1" ht="24.75" customHeight="1">
      <c r="A20" s="449" t="s">
        <v>412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s="65" customFormat="1" ht="34.5" customHeight="1">
      <c r="A21" s="104">
        <f>A18+1</f>
        <v>14</v>
      </c>
      <c r="B21" s="104" t="s">
        <v>1517</v>
      </c>
      <c r="C21" s="110" t="s">
        <v>1210</v>
      </c>
      <c r="D21" s="110" t="s">
        <v>413</v>
      </c>
      <c r="E21" s="446" t="s">
        <v>1200</v>
      </c>
      <c r="F21" s="106">
        <v>9</v>
      </c>
      <c r="G21" s="344">
        <v>8.89</v>
      </c>
      <c r="H21" s="123" t="s">
        <v>1540</v>
      </c>
      <c r="I21" s="106" t="s">
        <v>832</v>
      </c>
      <c r="J21" s="346" t="s">
        <v>760</v>
      </c>
      <c r="K21" s="335"/>
    </row>
    <row r="22" spans="1:11" s="65" customFormat="1" ht="34.5" customHeight="1">
      <c r="A22" s="104">
        <f>A21+1</f>
        <v>15</v>
      </c>
      <c r="B22" s="310" t="s">
        <v>893</v>
      </c>
      <c r="C22" s="110" t="s">
        <v>1211</v>
      </c>
      <c r="D22" s="110" t="s">
        <v>414</v>
      </c>
      <c r="E22" s="447"/>
      <c r="F22" s="106">
        <v>9</v>
      </c>
      <c r="G22" s="344">
        <v>8.82</v>
      </c>
      <c r="H22" s="123" t="s">
        <v>1448</v>
      </c>
      <c r="I22" s="106" t="s">
        <v>1216</v>
      </c>
      <c r="J22" s="346" t="s">
        <v>760</v>
      </c>
      <c r="K22" s="335"/>
    </row>
    <row r="23" spans="1:11" s="65" customFormat="1" ht="34.5" customHeight="1">
      <c r="A23" s="104">
        <f aca="true" t="shared" si="1" ref="A23:A28">A22+1</f>
        <v>16</v>
      </c>
      <c r="B23" s="310" t="s">
        <v>893</v>
      </c>
      <c r="C23" s="110" t="s">
        <v>415</v>
      </c>
      <c r="D23" s="110" t="s">
        <v>415</v>
      </c>
      <c r="E23" s="447"/>
      <c r="F23" s="106">
        <v>9</v>
      </c>
      <c r="G23" s="344">
        <v>8.96</v>
      </c>
      <c r="H23" s="123" t="s">
        <v>1449</v>
      </c>
      <c r="I23" s="106" t="s">
        <v>834</v>
      </c>
      <c r="J23" s="346" t="s">
        <v>760</v>
      </c>
      <c r="K23" s="335"/>
    </row>
    <row r="24" spans="1:11" s="65" customFormat="1" ht="34.5" customHeight="1">
      <c r="A24" s="104">
        <f t="shared" si="1"/>
        <v>17</v>
      </c>
      <c r="B24" s="310" t="s">
        <v>893</v>
      </c>
      <c r="C24" s="110" t="s">
        <v>1212</v>
      </c>
      <c r="D24" s="110" t="s">
        <v>416</v>
      </c>
      <c r="E24" s="447"/>
      <c r="F24" s="106">
        <v>9</v>
      </c>
      <c r="G24" s="344">
        <v>8.92</v>
      </c>
      <c r="H24" s="123" t="s">
        <v>1450</v>
      </c>
      <c r="I24" s="106" t="s">
        <v>834</v>
      </c>
      <c r="J24" s="346" t="s">
        <v>760</v>
      </c>
      <c r="K24" s="335"/>
    </row>
    <row r="25" spans="1:11" s="65" customFormat="1" ht="34.5" customHeight="1">
      <c r="A25" s="104">
        <f t="shared" si="1"/>
        <v>18</v>
      </c>
      <c r="B25" s="310" t="s">
        <v>893</v>
      </c>
      <c r="C25" s="110" t="s">
        <v>1213</v>
      </c>
      <c r="D25" s="110" t="s">
        <v>417</v>
      </c>
      <c r="E25" s="447"/>
      <c r="F25" s="106">
        <v>9</v>
      </c>
      <c r="G25" s="344">
        <v>8.98</v>
      </c>
      <c r="H25" s="123" t="s">
        <v>1451</v>
      </c>
      <c r="I25" s="106" t="s">
        <v>1217</v>
      </c>
      <c r="J25" s="346" t="s">
        <v>760</v>
      </c>
      <c r="K25" s="335"/>
    </row>
    <row r="26" spans="1:11" s="65" customFormat="1" ht="34.5" customHeight="1">
      <c r="A26" s="104">
        <f t="shared" si="1"/>
        <v>19</v>
      </c>
      <c r="B26" s="310" t="s">
        <v>893</v>
      </c>
      <c r="C26" s="110" t="s">
        <v>1214</v>
      </c>
      <c r="D26" s="110" t="s">
        <v>418</v>
      </c>
      <c r="E26" s="447"/>
      <c r="F26" s="106">
        <v>9</v>
      </c>
      <c r="G26" s="344">
        <v>9</v>
      </c>
      <c r="H26" s="123" t="s">
        <v>1452</v>
      </c>
      <c r="I26" s="106" t="s">
        <v>1218</v>
      </c>
      <c r="J26" s="346" t="s">
        <v>760</v>
      </c>
      <c r="K26" s="335"/>
    </row>
    <row r="27" spans="1:11" s="65" customFormat="1" ht="34.5" customHeight="1">
      <c r="A27" s="104">
        <f t="shared" si="1"/>
        <v>20</v>
      </c>
      <c r="B27" s="310" t="s">
        <v>893</v>
      </c>
      <c r="C27" s="110" t="s">
        <v>1215</v>
      </c>
      <c r="D27" s="110" t="s">
        <v>419</v>
      </c>
      <c r="E27" s="447"/>
      <c r="F27" s="106">
        <v>9</v>
      </c>
      <c r="G27" s="344">
        <v>9</v>
      </c>
      <c r="H27" s="123" t="s">
        <v>1453</v>
      </c>
      <c r="I27" s="106" t="s">
        <v>1218</v>
      </c>
      <c r="J27" s="346" t="s">
        <v>760</v>
      </c>
      <c r="K27" s="335"/>
    </row>
    <row r="28" spans="1:11" s="65" customFormat="1" ht="34.5" customHeight="1">
      <c r="A28" s="104">
        <f t="shared" si="1"/>
        <v>21</v>
      </c>
      <c r="B28" s="310" t="s">
        <v>893</v>
      </c>
      <c r="C28" s="110" t="s">
        <v>1215</v>
      </c>
      <c r="D28" s="110" t="s">
        <v>420</v>
      </c>
      <c r="E28" s="448"/>
      <c r="F28" s="106">
        <v>9</v>
      </c>
      <c r="G28" s="344">
        <v>8.94</v>
      </c>
      <c r="H28" s="123" t="s">
        <v>1452</v>
      </c>
      <c r="I28" s="106" t="s">
        <v>832</v>
      </c>
      <c r="J28" s="346" t="s">
        <v>760</v>
      </c>
      <c r="K28" s="335"/>
    </row>
    <row r="29" spans="1:11" s="64" customFormat="1" ht="34.5" customHeight="1">
      <c r="A29" s="120"/>
      <c r="B29" s="110"/>
      <c r="C29" s="110"/>
      <c r="D29" s="322" t="s">
        <v>411</v>
      </c>
      <c r="E29" s="120"/>
      <c r="F29" s="121">
        <f>SUM(F21:F28)</f>
        <v>72</v>
      </c>
      <c r="G29" s="121">
        <f>SUM(G21:G28)</f>
        <v>71.51</v>
      </c>
      <c r="H29" s="121"/>
      <c r="I29" s="121"/>
      <c r="J29" s="121"/>
      <c r="K29" s="121"/>
    </row>
    <row r="30" spans="1:11" s="64" customFormat="1" ht="15" customHeight="1">
      <c r="A30" s="449" t="s">
        <v>421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1"/>
    </row>
    <row r="31" spans="1:11" s="65" customFormat="1" ht="30" customHeight="1">
      <c r="A31" s="104">
        <f>A28+1</f>
        <v>22</v>
      </c>
      <c r="B31" s="104" t="s">
        <v>1219</v>
      </c>
      <c r="C31" s="110" t="s">
        <v>1220</v>
      </c>
      <c r="D31" s="110" t="s">
        <v>422</v>
      </c>
      <c r="E31" s="446" t="s">
        <v>1201</v>
      </c>
      <c r="F31" s="106">
        <v>9</v>
      </c>
      <c r="G31" s="104">
        <v>8.32</v>
      </c>
      <c r="H31" s="106" t="s">
        <v>1454</v>
      </c>
      <c r="I31" s="106" t="s">
        <v>1235</v>
      </c>
      <c r="J31" s="346" t="s">
        <v>276</v>
      </c>
      <c r="K31" s="106"/>
    </row>
    <row r="32" spans="1:11" s="65" customFormat="1" ht="23.25" customHeight="1">
      <c r="A32" s="104">
        <f aca="true" t="shared" si="2" ref="A32:A48">A31+1</f>
        <v>23</v>
      </c>
      <c r="B32" s="310" t="s">
        <v>893</v>
      </c>
      <c r="C32" s="110" t="s">
        <v>1221</v>
      </c>
      <c r="D32" s="110" t="s">
        <v>438</v>
      </c>
      <c r="E32" s="447"/>
      <c r="F32" s="106">
        <v>9</v>
      </c>
      <c r="G32" s="104">
        <v>7.22</v>
      </c>
      <c r="H32" s="106" t="s">
        <v>1576</v>
      </c>
      <c r="I32" s="106" t="s">
        <v>1236</v>
      </c>
      <c r="J32" s="346" t="s">
        <v>276</v>
      </c>
      <c r="K32" s="106"/>
    </row>
    <row r="33" spans="1:11" s="65" customFormat="1" ht="25.5" customHeight="1">
      <c r="A33" s="104">
        <f t="shared" si="2"/>
        <v>24</v>
      </c>
      <c r="B33" s="310" t="s">
        <v>893</v>
      </c>
      <c r="C33" s="110" t="s">
        <v>1222</v>
      </c>
      <c r="D33" s="110" t="s">
        <v>424</v>
      </c>
      <c r="E33" s="447"/>
      <c r="F33" s="106">
        <v>9</v>
      </c>
      <c r="G33" s="104">
        <v>8.38</v>
      </c>
      <c r="H33" s="106" t="s">
        <v>1577</v>
      </c>
      <c r="I33" s="106" t="s">
        <v>1237</v>
      </c>
      <c r="J33" s="346" t="s">
        <v>276</v>
      </c>
      <c r="K33" s="106"/>
    </row>
    <row r="34" spans="1:11" s="65" customFormat="1" ht="27.75" customHeight="1">
      <c r="A34" s="104">
        <f t="shared" si="2"/>
        <v>25</v>
      </c>
      <c r="B34" s="310" t="s">
        <v>893</v>
      </c>
      <c r="C34" s="110" t="s">
        <v>1223</v>
      </c>
      <c r="D34" s="110" t="s">
        <v>425</v>
      </c>
      <c r="E34" s="447"/>
      <c r="F34" s="106">
        <v>9</v>
      </c>
      <c r="G34" s="104">
        <v>8.22</v>
      </c>
      <c r="H34" s="106" t="s">
        <v>1578</v>
      </c>
      <c r="I34" s="106" t="s">
        <v>1238</v>
      </c>
      <c r="J34" s="346" t="s">
        <v>276</v>
      </c>
      <c r="K34" s="106"/>
    </row>
    <row r="35" spans="1:11" s="65" customFormat="1" ht="24.75" customHeight="1">
      <c r="A35" s="104">
        <f t="shared" si="2"/>
        <v>26</v>
      </c>
      <c r="B35" s="310" t="s">
        <v>893</v>
      </c>
      <c r="C35" s="110" t="s">
        <v>1224</v>
      </c>
      <c r="D35" s="110" t="s">
        <v>423</v>
      </c>
      <c r="E35" s="447"/>
      <c r="F35" s="106">
        <v>9</v>
      </c>
      <c r="G35" s="104">
        <v>8.31</v>
      </c>
      <c r="H35" s="106" t="s">
        <v>1579</v>
      </c>
      <c r="I35" s="106" t="s">
        <v>1239</v>
      </c>
      <c r="J35" s="346" t="s">
        <v>276</v>
      </c>
      <c r="K35" s="106"/>
    </row>
    <row r="36" spans="1:11" s="65" customFormat="1" ht="28.5" customHeight="1">
      <c r="A36" s="104">
        <f t="shared" si="2"/>
        <v>27</v>
      </c>
      <c r="B36" s="310" t="s">
        <v>893</v>
      </c>
      <c r="C36" s="110" t="s">
        <v>1221</v>
      </c>
      <c r="D36" s="110" t="s">
        <v>439</v>
      </c>
      <c r="E36" s="447"/>
      <c r="F36" s="106">
        <v>9</v>
      </c>
      <c r="G36" s="104">
        <v>8.26</v>
      </c>
      <c r="H36" s="106" t="s">
        <v>1580</v>
      </c>
      <c r="I36" s="106" t="s">
        <v>1240</v>
      </c>
      <c r="J36" s="346" t="s">
        <v>276</v>
      </c>
      <c r="K36" s="106"/>
    </row>
    <row r="37" spans="1:11" s="65" customFormat="1" ht="23.25" customHeight="1">
      <c r="A37" s="104">
        <f t="shared" si="2"/>
        <v>28</v>
      </c>
      <c r="B37" s="310" t="s">
        <v>893</v>
      </c>
      <c r="C37" s="110" t="s">
        <v>1221</v>
      </c>
      <c r="D37" s="110" t="s">
        <v>437</v>
      </c>
      <c r="E37" s="447"/>
      <c r="F37" s="106">
        <v>9</v>
      </c>
      <c r="G37" s="104">
        <v>8.32</v>
      </c>
      <c r="H37" s="106" t="s">
        <v>1581</v>
      </c>
      <c r="I37" s="106" t="s">
        <v>1241</v>
      </c>
      <c r="J37" s="346" t="s">
        <v>276</v>
      </c>
      <c r="K37" s="106"/>
    </row>
    <row r="38" spans="1:11" s="65" customFormat="1" ht="25.5" customHeight="1">
      <c r="A38" s="104">
        <f t="shared" si="2"/>
        <v>29</v>
      </c>
      <c r="B38" s="310" t="s">
        <v>893</v>
      </c>
      <c r="C38" s="110" t="s">
        <v>1225</v>
      </c>
      <c r="D38" s="110" t="s">
        <v>426</v>
      </c>
      <c r="E38" s="447"/>
      <c r="F38" s="106">
        <v>10.25</v>
      </c>
      <c r="G38" s="104">
        <v>9.78</v>
      </c>
      <c r="H38" s="106" t="s">
        <v>1581</v>
      </c>
      <c r="I38" s="106" t="s">
        <v>933</v>
      </c>
      <c r="J38" s="346" t="s">
        <v>276</v>
      </c>
      <c r="K38" s="106"/>
    </row>
    <row r="39" spans="1:11" s="65" customFormat="1" ht="24" customHeight="1">
      <c r="A39" s="104">
        <f t="shared" si="2"/>
        <v>30</v>
      </c>
      <c r="B39" s="310" t="s">
        <v>893</v>
      </c>
      <c r="C39" s="110" t="s">
        <v>1226</v>
      </c>
      <c r="D39" s="110" t="s">
        <v>431</v>
      </c>
      <c r="E39" s="447"/>
      <c r="F39" s="106">
        <v>10.25</v>
      </c>
      <c r="G39" s="104">
        <v>8.28</v>
      </c>
      <c r="H39" s="106" t="s">
        <v>1582</v>
      </c>
      <c r="I39" s="106" t="s">
        <v>1242</v>
      </c>
      <c r="J39" s="346" t="s">
        <v>276</v>
      </c>
      <c r="K39" s="106"/>
    </row>
    <row r="40" spans="1:11" s="65" customFormat="1" ht="27.75" customHeight="1">
      <c r="A40" s="104">
        <f t="shared" si="2"/>
        <v>31</v>
      </c>
      <c r="B40" s="310" t="s">
        <v>893</v>
      </c>
      <c r="C40" s="110" t="s">
        <v>1227</v>
      </c>
      <c r="D40" s="110" t="s">
        <v>428</v>
      </c>
      <c r="E40" s="447"/>
      <c r="F40" s="106">
        <v>9</v>
      </c>
      <c r="G40" s="104">
        <v>8.43</v>
      </c>
      <c r="H40" s="106" t="s">
        <v>1582</v>
      </c>
      <c r="I40" s="106" t="s">
        <v>1243</v>
      </c>
      <c r="J40" s="346" t="s">
        <v>276</v>
      </c>
      <c r="K40" s="106"/>
    </row>
    <row r="41" spans="1:11" s="65" customFormat="1" ht="19.5" customHeight="1">
      <c r="A41" s="104">
        <f t="shared" si="2"/>
        <v>32</v>
      </c>
      <c r="B41" s="310" t="s">
        <v>893</v>
      </c>
      <c r="C41" s="110" t="s">
        <v>1228</v>
      </c>
      <c r="D41" s="110" t="s">
        <v>430</v>
      </c>
      <c r="E41" s="448"/>
      <c r="F41" s="106">
        <v>9</v>
      </c>
      <c r="G41" s="104">
        <v>8.35</v>
      </c>
      <c r="H41" s="106" t="s">
        <v>1582</v>
      </c>
      <c r="I41" s="106" t="s">
        <v>1244</v>
      </c>
      <c r="J41" s="346" t="s">
        <v>276</v>
      </c>
      <c r="K41" s="106"/>
    </row>
    <row r="42" spans="1:11" s="65" customFormat="1" ht="25.5" customHeight="1">
      <c r="A42" s="104">
        <f t="shared" si="2"/>
        <v>33</v>
      </c>
      <c r="B42" s="310" t="s">
        <v>893</v>
      </c>
      <c r="C42" s="110" t="s">
        <v>1229</v>
      </c>
      <c r="D42" s="110" t="s">
        <v>435</v>
      </c>
      <c r="E42" s="446" t="s">
        <v>1201</v>
      </c>
      <c r="F42" s="106">
        <v>9</v>
      </c>
      <c r="G42" s="104">
        <v>8.21</v>
      </c>
      <c r="H42" s="106" t="s">
        <v>1583</v>
      </c>
      <c r="I42" s="106" t="s">
        <v>955</v>
      </c>
      <c r="J42" s="346" t="s">
        <v>276</v>
      </c>
      <c r="K42" s="106"/>
    </row>
    <row r="43" spans="1:11" s="65" customFormat="1" ht="19.5" customHeight="1">
      <c r="A43" s="104">
        <f t="shared" si="2"/>
        <v>34</v>
      </c>
      <c r="B43" s="310" t="s">
        <v>893</v>
      </c>
      <c r="C43" s="110" t="s">
        <v>1230</v>
      </c>
      <c r="D43" s="110" t="s">
        <v>432</v>
      </c>
      <c r="E43" s="447"/>
      <c r="F43" s="106">
        <v>9</v>
      </c>
      <c r="G43" s="104">
        <v>8.31</v>
      </c>
      <c r="H43" s="106" t="s">
        <v>1580</v>
      </c>
      <c r="I43" s="106" t="s">
        <v>1245</v>
      </c>
      <c r="J43" s="346" t="s">
        <v>276</v>
      </c>
      <c r="K43" s="106"/>
    </row>
    <row r="44" spans="1:11" s="65" customFormat="1" ht="28.5">
      <c r="A44" s="104">
        <f t="shared" si="2"/>
        <v>35</v>
      </c>
      <c r="B44" s="310" t="s">
        <v>893</v>
      </c>
      <c r="C44" s="110" t="s">
        <v>1231</v>
      </c>
      <c r="D44" s="110" t="s">
        <v>436</v>
      </c>
      <c r="E44" s="448"/>
      <c r="F44" s="106">
        <v>9</v>
      </c>
      <c r="G44" s="106">
        <v>0</v>
      </c>
      <c r="H44" s="106" t="s">
        <v>1506</v>
      </c>
      <c r="I44" s="106" t="s">
        <v>860</v>
      </c>
      <c r="J44" s="346" t="s">
        <v>1587</v>
      </c>
      <c r="K44" s="106"/>
    </row>
    <row r="45" spans="1:11" s="65" customFormat="1" ht="19.5" customHeight="1">
      <c r="A45" s="104">
        <f t="shared" si="2"/>
        <v>36</v>
      </c>
      <c r="B45" s="310" t="s">
        <v>893</v>
      </c>
      <c r="C45" s="110" t="s">
        <v>1232</v>
      </c>
      <c r="D45" s="110" t="s">
        <v>433</v>
      </c>
      <c r="E45" s="446" t="s">
        <v>1612</v>
      </c>
      <c r="F45" s="106">
        <v>9</v>
      </c>
      <c r="G45" s="104">
        <v>8.21</v>
      </c>
      <c r="H45" s="106" t="s">
        <v>1580</v>
      </c>
      <c r="I45" s="106" t="s">
        <v>1246</v>
      </c>
      <c r="J45" s="346" t="s">
        <v>276</v>
      </c>
      <c r="K45" s="106"/>
    </row>
    <row r="46" spans="1:11" s="65" customFormat="1" ht="23.25" customHeight="1">
      <c r="A46" s="104">
        <f t="shared" si="2"/>
        <v>37</v>
      </c>
      <c r="B46" s="310" t="s">
        <v>893</v>
      </c>
      <c r="C46" s="110" t="s">
        <v>1231</v>
      </c>
      <c r="D46" s="110" t="s">
        <v>434</v>
      </c>
      <c r="E46" s="447"/>
      <c r="F46" s="106">
        <v>9</v>
      </c>
      <c r="G46" s="104">
        <v>8.3</v>
      </c>
      <c r="H46" s="106" t="s">
        <v>1580</v>
      </c>
      <c r="I46" s="106" t="s">
        <v>1247</v>
      </c>
      <c r="J46" s="346" t="s">
        <v>276</v>
      </c>
      <c r="K46" s="106"/>
    </row>
    <row r="47" spans="1:11" s="65" customFormat="1" ht="19.5" customHeight="1">
      <c r="A47" s="104">
        <f t="shared" si="2"/>
        <v>38</v>
      </c>
      <c r="B47" s="310" t="s">
        <v>893</v>
      </c>
      <c r="C47" s="110" t="s">
        <v>1233</v>
      </c>
      <c r="D47" s="110" t="s">
        <v>429</v>
      </c>
      <c r="E47" s="447"/>
      <c r="F47" s="106">
        <v>9</v>
      </c>
      <c r="G47" s="104">
        <v>8.35</v>
      </c>
      <c r="H47" s="106" t="s">
        <v>1580</v>
      </c>
      <c r="I47" s="106" t="s">
        <v>1248</v>
      </c>
      <c r="J47" s="346" t="s">
        <v>276</v>
      </c>
      <c r="K47" s="106"/>
    </row>
    <row r="48" spans="1:11" s="65" customFormat="1" ht="28.5">
      <c r="A48" s="104">
        <f t="shared" si="2"/>
        <v>39</v>
      </c>
      <c r="B48" s="310" t="s">
        <v>893</v>
      </c>
      <c r="C48" s="110" t="s">
        <v>1234</v>
      </c>
      <c r="D48" s="110" t="s">
        <v>427</v>
      </c>
      <c r="E48" s="448"/>
      <c r="F48" s="106">
        <v>9</v>
      </c>
      <c r="G48" s="104">
        <v>8.37</v>
      </c>
      <c r="H48" s="106" t="s">
        <v>1507</v>
      </c>
      <c r="I48" s="106" t="s">
        <v>1249</v>
      </c>
      <c r="J48" s="346" t="s">
        <v>1588</v>
      </c>
      <c r="K48" s="106"/>
    </row>
    <row r="49" spans="1:11" s="64" customFormat="1" ht="18" customHeight="1">
      <c r="A49" s="104"/>
      <c r="B49" s="104"/>
      <c r="C49" s="104"/>
      <c r="D49" s="322" t="s">
        <v>411</v>
      </c>
      <c r="E49" s="120"/>
      <c r="F49" s="121">
        <f>SUM(F31:F48)</f>
        <v>164.5</v>
      </c>
      <c r="G49" s="121">
        <f>SUM(G31:G48)</f>
        <v>141.62000000000003</v>
      </c>
      <c r="H49" s="121"/>
      <c r="I49" s="121"/>
      <c r="J49" s="121"/>
      <c r="K49" s="121"/>
    </row>
    <row r="50" spans="1:11" s="64" customFormat="1" ht="21.75" customHeight="1">
      <c r="A50" s="449" t="s">
        <v>440</v>
      </c>
      <c r="B50" s="450"/>
      <c r="C50" s="450"/>
      <c r="D50" s="450"/>
      <c r="E50" s="450"/>
      <c r="F50" s="450"/>
      <c r="G50" s="450"/>
      <c r="H50" s="450"/>
      <c r="I50" s="450"/>
      <c r="J50" s="450"/>
      <c r="K50" s="451"/>
    </row>
    <row r="51" spans="1:11" s="65" customFormat="1" ht="25.5" customHeight="1">
      <c r="A51" s="104">
        <f>A48+1</f>
        <v>40</v>
      </c>
      <c r="B51" s="310" t="s">
        <v>1515</v>
      </c>
      <c r="C51" s="110" t="s">
        <v>1250</v>
      </c>
      <c r="D51" s="110" t="s">
        <v>441</v>
      </c>
      <c r="E51" s="446" t="s">
        <v>1513</v>
      </c>
      <c r="F51" s="106">
        <v>9</v>
      </c>
      <c r="G51" s="106">
        <v>8.3</v>
      </c>
      <c r="H51" s="123" t="s">
        <v>1541</v>
      </c>
      <c r="I51" s="106" t="s">
        <v>1261</v>
      </c>
      <c r="J51" s="346" t="s">
        <v>1589</v>
      </c>
      <c r="K51" s="106"/>
    </row>
    <row r="52" spans="1:11" s="65" customFormat="1" ht="25.5" customHeight="1">
      <c r="A52" s="104">
        <f>A51+1</f>
        <v>41</v>
      </c>
      <c r="B52" s="310" t="s">
        <v>893</v>
      </c>
      <c r="C52" s="110" t="s">
        <v>1251</v>
      </c>
      <c r="D52" s="110" t="s">
        <v>442</v>
      </c>
      <c r="E52" s="447"/>
      <c r="F52" s="106">
        <v>9</v>
      </c>
      <c r="G52" s="106">
        <v>7.48</v>
      </c>
      <c r="H52" s="123" t="s">
        <v>1455</v>
      </c>
      <c r="I52" s="106" t="s">
        <v>1262</v>
      </c>
      <c r="J52" s="346" t="s">
        <v>1589</v>
      </c>
      <c r="K52" s="106"/>
    </row>
    <row r="53" spans="1:11" s="65" customFormat="1" ht="25.5" customHeight="1">
      <c r="A53" s="104">
        <f aca="true" t="shared" si="3" ref="A53:A67">A52+1</f>
        <v>42</v>
      </c>
      <c r="B53" s="310" t="s">
        <v>893</v>
      </c>
      <c r="C53" s="110" t="s">
        <v>1252</v>
      </c>
      <c r="D53" s="110" t="s">
        <v>444</v>
      </c>
      <c r="E53" s="447"/>
      <c r="F53" s="106">
        <v>9</v>
      </c>
      <c r="G53" s="106">
        <v>8.35</v>
      </c>
      <c r="H53" s="123" t="s">
        <v>1542</v>
      </c>
      <c r="I53" s="106" t="s">
        <v>1263</v>
      </c>
      <c r="J53" s="346" t="s">
        <v>1589</v>
      </c>
      <c r="K53" s="106"/>
    </row>
    <row r="54" spans="1:11" s="65" customFormat="1" ht="25.5" customHeight="1">
      <c r="A54" s="104">
        <f t="shared" si="3"/>
        <v>43</v>
      </c>
      <c r="B54" s="310" t="s">
        <v>893</v>
      </c>
      <c r="C54" s="110" t="s">
        <v>1253</v>
      </c>
      <c r="D54" s="110" t="s">
        <v>445</v>
      </c>
      <c r="E54" s="447"/>
      <c r="F54" s="106">
        <v>9</v>
      </c>
      <c r="G54" s="106">
        <v>8.3</v>
      </c>
      <c r="H54" s="123" t="s">
        <v>1543</v>
      </c>
      <c r="I54" s="106" t="s">
        <v>1264</v>
      </c>
      <c r="J54" s="346" t="s">
        <v>1589</v>
      </c>
      <c r="K54" s="106"/>
    </row>
    <row r="55" spans="1:11" s="65" customFormat="1" ht="25.5" customHeight="1">
      <c r="A55" s="104">
        <f t="shared" si="3"/>
        <v>44</v>
      </c>
      <c r="B55" s="310" t="s">
        <v>893</v>
      </c>
      <c r="C55" s="110" t="s">
        <v>1254</v>
      </c>
      <c r="D55" s="110" t="s">
        <v>446</v>
      </c>
      <c r="E55" s="447"/>
      <c r="F55" s="106">
        <v>9</v>
      </c>
      <c r="G55" s="106">
        <v>8.18</v>
      </c>
      <c r="H55" s="123" t="s">
        <v>1544</v>
      </c>
      <c r="I55" s="106" t="s">
        <v>1265</v>
      </c>
      <c r="J55" s="346" t="s">
        <v>1589</v>
      </c>
      <c r="K55" s="106"/>
    </row>
    <row r="56" spans="1:11" s="65" customFormat="1" ht="25.5" customHeight="1">
      <c r="A56" s="104">
        <f t="shared" si="3"/>
        <v>45</v>
      </c>
      <c r="B56" s="310" t="s">
        <v>893</v>
      </c>
      <c r="C56" s="110" t="s">
        <v>68</v>
      </c>
      <c r="D56" s="110" t="s">
        <v>447</v>
      </c>
      <c r="E56" s="447"/>
      <c r="F56" s="106">
        <v>9</v>
      </c>
      <c r="G56" s="106">
        <v>8.33</v>
      </c>
      <c r="H56" s="123" t="s">
        <v>1545</v>
      </c>
      <c r="I56" s="106" t="s">
        <v>1266</v>
      </c>
      <c r="J56" s="346" t="s">
        <v>1589</v>
      </c>
      <c r="K56" s="106"/>
    </row>
    <row r="57" spans="1:11" s="65" customFormat="1" ht="25.5" customHeight="1">
      <c r="A57" s="104">
        <f t="shared" si="3"/>
        <v>46</v>
      </c>
      <c r="B57" s="310" t="s">
        <v>893</v>
      </c>
      <c r="C57" s="110" t="s">
        <v>68</v>
      </c>
      <c r="D57" s="110" t="s">
        <v>448</v>
      </c>
      <c r="E57" s="447"/>
      <c r="F57" s="106">
        <v>9</v>
      </c>
      <c r="G57" s="106">
        <v>8.14</v>
      </c>
      <c r="H57" s="123" t="s">
        <v>1541</v>
      </c>
      <c r="I57" s="106" t="s">
        <v>1267</v>
      </c>
      <c r="J57" s="346" t="s">
        <v>1589</v>
      </c>
      <c r="K57" s="106"/>
    </row>
    <row r="58" spans="1:11" s="65" customFormat="1" ht="25.5" customHeight="1">
      <c r="A58" s="104">
        <f t="shared" si="3"/>
        <v>47</v>
      </c>
      <c r="B58" s="310" t="s">
        <v>893</v>
      </c>
      <c r="C58" s="110" t="s">
        <v>1255</v>
      </c>
      <c r="D58" s="110" t="s">
        <v>449</v>
      </c>
      <c r="E58" s="447"/>
      <c r="F58" s="106">
        <v>9</v>
      </c>
      <c r="G58" s="106">
        <v>8.35</v>
      </c>
      <c r="H58" s="123" t="s">
        <v>1546</v>
      </c>
      <c r="I58" s="106" t="s">
        <v>1268</v>
      </c>
      <c r="J58" s="346" t="s">
        <v>1589</v>
      </c>
      <c r="K58" s="106"/>
    </row>
    <row r="59" spans="1:11" s="65" customFormat="1" ht="25.5" customHeight="1">
      <c r="A59" s="104">
        <f t="shared" si="3"/>
        <v>48</v>
      </c>
      <c r="B59" s="310" t="s">
        <v>893</v>
      </c>
      <c r="C59" s="110" t="s">
        <v>1256</v>
      </c>
      <c r="D59" s="110" t="s">
        <v>450</v>
      </c>
      <c r="E59" s="447"/>
      <c r="F59" s="106">
        <v>9</v>
      </c>
      <c r="G59" s="106">
        <v>8.24</v>
      </c>
      <c r="H59" s="123" t="s">
        <v>1541</v>
      </c>
      <c r="I59" s="106" t="s">
        <v>1261</v>
      </c>
      <c r="J59" s="346" t="s">
        <v>1589</v>
      </c>
      <c r="K59" s="106"/>
    </row>
    <row r="60" spans="1:11" s="65" customFormat="1" ht="25.5" customHeight="1">
      <c r="A60" s="104">
        <f t="shared" si="3"/>
        <v>49</v>
      </c>
      <c r="B60" s="310" t="s">
        <v>893</v>
      </c>
      <c r="C60" s="110" t="s">
        <v>1257</v>
      </c>
      <c r="D60" s="110" t="s">
        <v>451</v>
      </c>
      <c r="E60" s="447"/>
      <c r="F60" s="106">
        <v>9</v>
      </c>
      <c r="G60" s="106">
        <v>8.06</v>
      </c>
      <c r="H60" s="123" t="s">
        <v>1547</v>
      </c>
      <c r="I60" s="106" t="s">
        <v>1269</v>
      </c>
      <c r="J60" s="346" t="s">
        <v>1589</v>
      </c>
      <c r="K60" s="106"/>
    </row>
    <row r="61" spans="1:11" s="65" customFormat="1" ht="23.25" customHeight="1">
      <c r="A61" s="104">
        <f t="shared" si="3"/>
        <v>50</v>
      </c>
      <c r="B61" s="310" t="s">
        <v>893</v>
      </c>
      <c r="C61" s="110" t="s">
        <v>1255</v>
      </c>
      <c r="D61" s="110" t="s">
        <v>452</v>
      </c>
      <c r="E61" s="447"/>
      <c r="F61" s="106">
        <v>9</v>
      </c>
      <c r="G61" s="106">
        <v>7.78</v>
      </c>
      <c r="H61" s="123" t="s">
        <v>1548</v>
      </c>
      <c r="I61" s="106" t="s">
        <v>1270</v>
      </c>
      <c r="J61" s="346" t="s">
        <v>1589</v>
      </c>
      <c r="K61" s="106"/>
    </row>
    <row r="62" spans="1:11" s="65" customFormat="1" ht="22.5" customHeight="1">
      <c r="A62" s="104">
        <f t="shared" si="3"/>
        <v>51</v>
      </c>
      <c r="B62" s="310" t="s">
        <v>893</v>
      </c>
      <c r="C62" s="110" t="s">
        <v>454</v>
      </c>
      <c r="D62" s="110" t="s">
        <v>454</v>
      </c>
      <c r="E62" s="447"/>
      <c r="F62" s="106">
        <v>9</v>
      </c>
      <c r="G62" s="106">
        <v>7.9</v>
      </c>
      <c r="H62" s="123" t="s">
        <v>1544</v>
      </c>
      <c r="I62" s="106" t="s">
        <v>1271</v>
      </c>
      <c r="J62" s="346" t="s">
        <v>1589</v>
      </c>
      <c r="K62" s="106"/>
    </row>
    <row r="63" spans="1:11" s="65" customFormat="1" ht="25.5" customHeight="1">
      <c r="A63" s="104">
        <f t="shared" si="3"/>
        <v>52</v>
      </c>
      <c r="B63" s="310" t="s">
        <v>893</v>
      </c>
      <c r="C63" s="110" t="s">
        <v>1258</v>
      </c>
      <c r="D63" s="110" t="s">
        <v>455</v>
      </c>
      <c r="E63" s="447"/>
      <c r="F63" s="106">
        <v>9</v>
      </c>
      <c r="G63" s="106">
        <v>8.26</v>
      </c>
      <c r="H63" s="123" t="s">
        <v>1549</v>
      </c>
      <c r="I63" s="106" t="s">
        <v>1272</v>
      </c>
      <c r="J63" s="346" t="s">
        <v>1589</v>
      </c>
      <c r="K63" s="106"/>
    </row>
    <row r="64" spans="1:11" s="65" customFormat="1" ht="25.5" customHeight="1">
      <c r="A64" s="104">
        <f t="shared" si="3"/>
        <v>53</v>
      </c>
      <c r="B64" s="310" t="s">
        <v>893</v>
      </c>
      <c r="C64" s="110" t="s">
        <v>1259</v>
      </c>
      <c r="D64" s="110" t="s">
        <v>456</v>
      </c>
      <c r="E64" s="448"/>
      <c r="F64" s="106">
        <v>9</v>
      </c>
      <c r="G64" s="106">
        <v>8.17</v>
      </c>
      <c r="H64" s="123" t="s">
        <v>1550</v>
      </c>
      <c r="I64" s="106" t="s">
        <v>1273</v>
      </c>
      <c r="J64" s="346" t="s">
        <v>1589</v>
      </c>
      <c r="K64" s="106"/>
    </row>
    <row r="65" spans="1:11" s="65" customFormat="1" ht="20.25" customHeight="1">
      <c r="A65" s="104">
        <f t="shared" si="3"/>
        <v>54</v>
      </c>
      <c r="B65" s="310" t="s">
        <v>893</v>
      </c>
      <c r="C65" s="110" t="s">
        <v>1260</v>
      </c>
      <c r="D65" s="110" t="s">
        <v>457</v>
      </c>
      <c r="E65" s="446" t="s">
        <v>1513</v>
      </c>
      <c r="F65" s="106">
        <v>9</v>
      </c>
      <c r="G65" s="106">
        <v>8.26</v>
      </c>
      <c r="H65" s="123" t="s">
        <v>1456</v>
      </c>
      <c r="I65" s="106" t="s">
        <v>1274</v>
      </c>
      <c r="J65" s="346" t="s">
        <v>1589</v>
      </c>
      <c r="K65" s="106"/>
    </row>
    <row r="66" spans="1:11" s="65" customFormat="1" ht="32.25" customHeight="1">
      <c r="A66" s="104">
        <f t="shared" si="3"/>
        <v>55</v>
      </c>
      <c r="B66" s="310" t="s">
        <v>893</v>
      </c>
      <c r="C66" s="110"/>
      <c r="D66" s="110" t="s">
        <v>443</v>
      </c>
      <c r="E66" s="447"/>
      <c r="F66" s="106">
        <v>9</v>
      </c>
      <c r="G66" s="106"/>
      <c r="H66" s="123"/>
      <c r="I66" s="106"/>
      <c r="J66" s="110" t="s">
        <v>1594</v>
      </c>
      <c r="K66" s="106"/>
    </row>
    <row r="67" spans="1:11" s="65" customFormat="1" ht="32.25" customHeight="1">
      <c r="A67" s="104">
        <f t="shared" si="3"/>
        <v>56</v>
      </c>
      <c r="B67" s="310" t="s">
        <v>893</v>
      </c>
      <c r="C67" s="110"/>
      <c r="D67" s="110" t="s">
        <v>453</v>
      </c>
      <c r="E67" s="448"/>
      <c r="F67" s="106">
        <v>9</v>
      </c>
      <c r="G67" s="106"/>
      <c r="H67" s="106"/>
      <c r="I67" s="106"/>
      <c r="J67" s="110" t="s">
        <v>1594</v>
      </c>
      <c r="K67" s="106"/>
    </row>
    <row r="68" spans="1:11" s="64" customFormat="1" ht="25.5" customHeight="1">
      <c r="A68" s="120"/>
      <c r="B68" s="120"/>
      <c r="C68" s="120"/>
      <c r="D68" s="322" t="s">
        <v>411</v>
      </c>
      <c r="E68" s="120"/>
      <c r="F68" s="121">
        <f>SUM(F51:F67)</f>
        <v>153</v>
      </c>
      <c r="G68" s="121">
        <f>SUM(G51:G67)</f>
        <v>122.10000000000002</v>
      </c>
      <c r="H68" s="121"/>
      <c r="I68" s="121"/>
      <c r="J68" s="121"/>
      <c r="K68" s="121"/>
    </row>
    <row r="69" spans="1:11" s="64" customFormat="1" ht="21.75" customHeight="1">
      <c r="A69" s="449" t="s">
        <v>458</v>
      </c>
      <c r="B69" s="450"/>
      <c r="C69" s="450"/>
      <c r="D69" s="450"/>
      <c r="E69" s="450"/>
      <c r="F69" s="450"/>
      <c r="G69" s="450"/>
      <c r="H69" s="450"/>
      <c r="I69" s="450"/>
      <c r="J69" s="450"/>
      <c r="K69" s="451"/>
    </row>
    <row r="70" spans="1:11" s="65" customFormat="1" ht="30" customHeight="1">
      <c r="A70" s="104">
        <f>A67+1</f>
        <v>57</v>
      </c>
      <c r="B70" s="310" t="s">
        <v>1516</v>
      </c>
      <c r="C70" s="110" t="s">
        <v>1275</v>
      </c>
      <c r="D70" s="110" t="s">
        <v>459</v>
      </c>
      <c r="E70" s="446" t="s">
        <v>1513</v>
      </c>
      <c r="F70" s="106">
        <v>9</v>
      </c>
      <c r="G70" s="104">
        <v>8.33</v>
      </c>
      <c r="H70" s="106" t="s">
        <v>1508</v>
      </c>
      <c r="I70" s="106" t="s">
        <v>840</v>
      </c>
      <c r="J70" s="346" t="s">
        <v>760</v>
      </c>
      <c r="K70" s="106"/>
    </row>
    <row r="71" spans="1:11" s="65" customFormat="1" ht="30" customHeight="1">
      <c r="A71" s="104">
        <f aca="true" t="shared" si="4" ref="A71:A80">A70+1</f>
        <v>58</v>
      </c>
      <c r="B71" s="310" t="s">
        <v>893</v>
      </c>
      <c r="C71" s="110" t="s">
        <v>1276</v>
      </c>
      <c r="D71" s="110" t="s">
        <v>460</v>
      </c>
      <c r="E71" s="447"/>
      <c r="F71" s="106">
        <v>9</v>
      </c>
      <c r="G71" s="104">
        <v>7.68</v>
      </c>
      <c r="H71" s="106" t="s">
        <v>1457</v>
      </c>
      <c r="I71" s="106" t="s">
        <v>842</v>
      </c>
      <c r="J71" s="346" t="s">
        <v>760</v>
      </c>
      <c r="K71" s="106"/>
    </row>
    <row r="72" spans="1:11" s="65" customFormat="1" ht="30" customHeight="1">
      <c r="A72" s="104">
        <f t="shared" si="4"/>
        <v>59</v>
      </c>
      <c r="B72" s="310" t="s">
        <v>893</v>
      </c>
      <c r="C72" s="110" t="s">
        <v>1277</v>
      </c>
      <c r="D72" s="110" t="s">
        <v>461</v>
      </c>
      <c r="E72" s="447"/>
      <c r="F72" s="106">
        <v>9</v>
      </c>
      <c r="G72" s="104">
        <v>7.82</v>
      </c>
      <c r="H72" s="106" t="s">
        <v>1458</v>
      </c>
      <c r="I72" s="106" t="s">
        <v>844</v>
      </c>
      <c r="J72" s="346" t="s">
        <v>760</v>
      </c>
      <c r="K72" s="106"/>
    </row>
    <row r="73" spans="1:11" s="65" customFormat="1" ht="30" customHeight="1">
      <c r="A73" s="104">
        <f t="shared" si="4"/>
        <v>60</v>
      </c>
      <c r="B73" s="310" t="s">
        <v>893</v>
      </c>
      <c r="C73" s="110" t="s">
        <v>115</v>
      </c>
      <c r="D73" s="110" t="s">
        <v>462</v>
      </c>
      <c r="E73" s="447"/>
      <c r="F73" s="106">
        <v>9</v>
      </c>
      <c r="G73" s="104">
        <v>8.3</v>
      </c>
      <c r="H73" s="106" t="s">
        <v>1459</v>
      </c>
      <c r="I73" s="106" t="s">
        <v>845</v>
      </c>
      <c r="J73" s="346" t="s">
        <v>760</v>
      </c>
      <c r="K73" s="106"/>
    </row>
    <row r="74" spans="1:11" s="65" customFormat="1" ht="30" customHeight="1">
      <c r="A74" s="104">
        <f t="shared" si="4"/>
        <v>61</v>
      </c>
      <c r="B74" s="310" t="s">
        <v>893</v>
      </c>
      <c r="C74" s="110" t="s">
        <v>1278</v>
      </c>
      <c r="D74" s="110" t="s">
        <v>463</v>
      </c>
      <c r="E74" s="447"/>
      <c r="F74" s="106">
        <v>9</v>
      </c>
      <c r="G74" s="104">
        <v>8.42</v>
      </c>
      <c r="H74" s="106" t="s">
        <v>1460</v>
      </c>
      <c r="I74" s="106" t="s">
        <v>847</v>
      </c>
      <c r="J74" s="346" t="s">
        <v>760</v>
      </c>
      <c r="K74" s="106"/>
    </row>
    <row r="75" spans="1:11" s="65" customFormat="1" ht="30" customHeight="1">
      <c r="A75" s="104">
        <f t="shared" si="4"/>
        <v>62</v>
      </c>
      <c r="B75" s="310" t="s">
        <v>893</v>
      </c>
      <c r="C75" s="110" t="s">
        <v>1279</v>
      </c>
      <c r="D75" s="110" t="s">
        <v>464</v>
      </c>
      <c r="E75" s="447"/>
      <c r="F75" s="106">
        <v>9</v>
      </c>
      <c r="G75" s="104">
        <v>8.75</v>
      </c>
      <c r="H75" s="106" t="s">
        <v>1461</v>
      </c>
      <c r="I75" s="106" t="s">
        <v>848</v>
      </c>
      <c r="J75" s="346" t="s">
        <v>760</v>
      </c>
      <c r="K75" s="106"/>
    </row>
    <row r="76" spans="1:11" s="65" customFormat="1" ht="30" customHeight="1">
      <c r="A76" s="104">
        <f t="shared" si="4"/>
        <v>63</v>
      </c>
      <c r="B76" s="310" t="s">
        <v>893</v>
      </c>
      <c r="C76" s="110" t="s">
        <v>1279</v>
      </c>
      <c r="D76" s="110" t="s">
        <v>465</v>
      </c>
      <c r="E76" s="447"/>
      <c r="F76" s="106">
        <v>9</v>
      </c>
      <c r="G76" s="104">
        <v>8.8</v>
      </c>
      <c r="H76" s="106" t="s">
        <v>1462</v>
      </c>
      <c r="I76" s="106" t="s">
        <v>850</v>
      </c>
      <c r="J76" s="346" t="s">
        <v>760</v>
      </c>
      <c r="K76" s="106"/>
    </row>
    <row r="77" spans="1:11" s="65" customFormat="1" ht="30" customHeight="1">
      <c r="A77" s="104">
        <f t="shared" si="4"/>
        <v>64</v>
      </c>
      <c r="B77" s="310" t="s">
        <v>893</v>
      </c>
      <c r="C77" s="110" t="s">
        <v>1280</v>
      </c>
      <c r="D77" s="110" t="s">
        <v>469</v>
      </c>
      <c r="E77" s="447"/>
      <c r="F77" s="106">
        <v>9</v>
      </c>
      <c r="G77" s="104">
        <v>8.3</v>
      </c>
      <c r="H77" s="106" t="s">
        <v>1463</v>
      </c>
      <c r="I77" s="106" t="s">
        <v>852</v>
      </c>
      <c r="J77" s="346" t="s">
        <v>760</v>
      </c>
      <c r="K77" s="106"/>
    </row>
    <row r="78" spans="1:11" s="65" customFormat="1" ht="30" customHeight="1">
      <c r="A78" s="104">
        <f t="shared" si="4"/>
        <v>65</v>
      </c>
      <c r="B78" s="310" t="s">
        <v>893</v>
      </c>
      <c r="C78" s="110" t="s">
        <v>1281</v>
      </c>
      <c r="D78" s="110" t="s">
        <v>468</v>
      </c>
      <c r="E78" s="447"/>
      <c r="F78" s="106">
        <v>9</v>
      </c>
      <c r="G78" s="104">
        <v>8.3</v>
      </c>
      <c r="H78" s="106" t="s">
        <v>1464</v>
      </c>
      <c r="I78" s="106" t="s">
        <v>854</v>
      </c>
      <c r="J78" s="346" t="s">
        <v>760</v>
      </c>
      <c r="K78" s="106"/>
    </row>
    <row r="79" spans="1:11" s="65" customFormat="1" ht="30" customHeight="1">
      <c r="A79" s="104">
        <f t="shared" si="4"/>
        <v>66</v>
      </c>
      <c r="B79" s="310" t="s">
        <v>893</v>
      </c>
      <c r="C79" s="110" t="s">
        <v>1282</v>
      </c>
      <c r="D79" s="110" t="s">
        <v>466</v>
      </c>
      <c r="E79" s="447"/>
      <c r="F79" s="106">
        <v>9</v>
      </c>
      <c r="G79" s="104">
        <v>3.95</v>
      </c>
      <c r="H79" s="106" t="s">
        <v>1465</v>
      </c>
      <c r="I79" s="106" t="s">
        <v>842</v>
      </c>
      <c r="J79" s="346" t="s">
        <v>760</v>
      </c>
      <c r="K79" s="106"/>
    </row>
    <row r="80" spans="1:11" s="65" customFormat="1" ht="30" customHeight="1">
      <c r="A80" s="104">
        <f t="shared" si="4"/>
        <v>67</v>
      </c>
      <c r="B80" s="310" t="s">
        <v>893</v>
      </c>
      <c r="C80" s="110" t="s">
        <v>1283</v>
      </c>
      <c r="D80" s="110" t="s">
        <v>467</v>
      </c>
      <c r="E80" s="448"/>
      <c r="F80" s="106">
        <v>9</v>
      </c>
      <c r="G80" s="104">
        <v>8.17</v>
      </c>
      <c r="H80" s="106" t="s">
        <v>1466</v>
      </c>
      <c r="I80" s="106" t="s">
        <v>856</v>
      </c>
      <c r="J80" s="346" t="s">
        <v>760</v>
      </c>
      <c r="K80" s="106"/>
    </row>
    <row r="81" spans="1:11" s="64" customFormat="1" ht="21.75" customHeight="1">
      <c r="A81" s="120"/>
      <c r="B81" s="120"/>
      <c r="C81" s="120"/>
      <c r="D81" s="322" t="s">
        <v>411</v>
      </c>
      <c r="E81" s="104"/>
      <c r="F81" s="121">
        <f>SUM(F70:F80)</f>
        <v>99</v>
      </c>
      <c r="G81" s="121">
        <f>SUM(G70:G80)</f>
        <v>86.82</v>
      </c>
      <c r="H81" s="121"/>
      <c r="I81" s="121"/>
      <c r="J81" s="121"/>
      <c r="K81" s="121"/>
    </row>
    <row r="82" spans="1:11" s="64" customFormat="1" ht="19.5" customHeight="1">
      <c r="A82" s="449" t="s">
        <v>470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1"/>
    </row>
    <row r="83" spans="1:11" s="65" customFormat="1" ht="30" customHeight="1">
      <c r="A83" s="104">
        <f>A80+1</f>
        <v>68</v>
      </c>
      <c r="B83" s="104" t="s">
        <v>1518</v>
      </c>
      <c r="C83" s="110" t="s">
        <v>95</v>
      </c>
      <c r="D83" s="110" t="s">
        <v>474</v>
      </c>
      <c r="E83" s="446" t="s">
        <v>1513</v>
      </c>
      <c r="F83" s="106">
        <v>9</v>
      </c>
      <c r="G83" s="349">
        <v>8.36</v>
      </c>
      <c r="H83" s="123" t="s">
        <v>1551</v>
      </c>
      <c r="I83" s="336" t="s">
        <v>1552</v>
      </c>
      <c r="J83" s="106"/>
      <c r="K83" s="106"/>
    </row>
    <row r="84" spans="1:11" s="65" customFormat="1" ht="30" customHeight="1">
      <c r="A84" s="104">
        <f>A83+1</f>
        <v>69</v>
      </c>
      <c r="B84" s="310" t="s">
        <v>893</v>
      </c>
      <c r="C84" s="110" t="s">
        <v>1553</v>
      </c>
      <c r="D84" s="110" t="s">
        <v>481</v>
      </c>
      <c r="E84" s="447"/>
      <c r="F84" s="106">
        <v>9</v>
      </c>
      <c r="G84" s="349">
        <v>8.35</v>
      </c>
      <c r="H84" s="123" t="s">
        <v>1554</v>
      </c>
      <c r="I84" s="106" t="s">
        <v>1555</v>
      </c>
      <c r="J84" s="106"/>
      <c r="K84" s="106"/>
    </row>
    <row r="85" spans="1:11" s="65" customFormat="1" ht="30" customHeight="1">
      <c r="A85" s="104">
        <f aca="true" t="shared" si="5" ref="A85:A93">A84+1</f>
        <v>70</v>
      </c>
      <c r="B85" s="310" t="s">
        <v>893</v>
      </c>
      <c r="C85" s="110" t="s">
        <v>1556</v>
      </c>
      <c r="D85" s="110" t="s">
        <v>1047</v>
      </c>
      <c r="E85" s="447"/>
      <c r="F85" s="106">
        <v>9</v>
      </c>
      <c r="G85" s="349">
        <v>8.4</v>
      </c>
      <c r="H85" s="123" t="s">
        <v>1557</v>
      </c>
      <c r="I85" s="106" t="s">
        <v>1558</v>
      </c>
      <c r="J85" s="106"/>
      <c r="K85" s="106"/>
    </row>
    <row r="86" spans="1:11" s="65" customFormat="1" ht="30" customHeight="1">
      <c r="A86" s="104">
        <f t="shared" si="5"/>
        <v>71</v>
      </c>
      <c r="B86" s="310" t="s">
        <v>893</v>
      </c>
      <c r="C86" s="110" t="s">
        <v>1559</v>
      </c>
      <c r="D86" s="110" t="s">
        <v>478</v>
      </c>
      <c r="E86" s="447"/>
      <c r="F86" s="106">
        <v>9</v>
      </c>
      <c r="G86" s="349">
        <v>8.27</v>
      </c>
      <c r="H86" s="123" t="s">
        <v>1560</v>
      </c>
      <c r="I86" s="106" t="s">
        <v>1561</v>
      </c>
      <c r="J86" s="106"/>
      <c r="K86" s="106"/>
    </row>
    <row r="87" spans="1:11" s="65" customFormat="1" ht="30" customHeight="1">
      <c r="A87" s="104">
        <f t="shared" si="5"/>
        <v>72</v>
      </c>
      <c r="B87" s="310" t="s">
        <v>893</v>
      </c>
      <c r="C87" s="110" t="s">
        <v>1562</v>
      </c>
      <c r="D87" s="110" t="s">
        <v>473</v>
      </c>
      <c r="E87" s="447"/>
      <c r="F87" s="106">
        <v>11.5</v>
      </c>
      <c r="G87" s="349">
        <v>8.15</v>
      </c>
      <c r="H87" s="123" t="s">
        <v>1563</v>
      </c>
      <c r="I87" s="106" t="s">
        <v>1564</v>
      </c>
      <c r="J87" s="106"/>
      <c r="K87" s="106"/>
    </row>
    <row r="88" spans="1:11" s="65" customFormat="1" ht="30" customHeight="1">
      <c r="A88" s="104">
        <f t="shared" si="5"/>
        <v>73</v>
      </c>
      <c r="B88" s="310" t="s">
        <v>893</v>
      </c>
      <c r="C88" s="110" t="s">
        <v>1565</v>
      </c>
      <c r="D88" s="110" t="s">
        <v>476</v>
      </c>
      <c r="E88" s="447"/>
      <c r="F88" s="106">
        <v>11.5</v>
      </c>
      <c r="G88" s="349">
        <v>10.46</v>
      </c>
      <c r="H88" s="123" t="s">
        <v>1566</v>
      </c>
      <c r="I88" s="106" t="s">
        <v>1552</v>
      </c>
      <c r="J88" s="106"/>
      <c r="K88" s="106"/>
    </row>
    <row r="89" spans="1:11" s="65" customFormat="1" ht="30" customHeight="1">
      <c r="A89" s="104">
        <f t="shared" si="5"/>
        <v>74</v>
      </c>
      <c r="B89" s="310" t="s">
        <v>893</v>
      </c>
      <c r="C89" s="110" t="s">
        <v>1559</v>
      </c>
      <c r="D89" s="110" t="s">
        <v>477</v>
      </c>
      <c r="E89" s="447"/>
      <c r="F89" s="106">
        <v>9</v>
      </c>
      <c r="G89" s="349">
        <v>10.43</v>
      </c>
      <c r="H89" s="123" t="s">
        <v>1560</v>
      </c>
      <c r="I89" s="106" t="s">
        <v>1567</v>
      </c>
      <c r="J89" s="106"/>
      <c r="K89" s="106"/>
    </row>
    <row r="90" spans="1:11" s="65" customFormat="1" ht="30" customHeight="1">
      <c r="A90" s="104">
        <f t="shared" si="5"/>
        <v>75</v>
      </c>
      <c r="B90" s="310" t="s">
        <v>893</v>
      </c>
      <c r="C90" s="110" t="s">
        <v>1568</v>
      </c>
      <c r="D90" s="110" t="s">
        <v>479</v>
      </c>
      <c r="E90" s="447"/>
      <c r="F90" s="106">
        <v>9</v>
      </c>
      <c r="G90" s="349">
        <v>8.24</v>
      </c>
      <c r="H90" s="123" t="s">
        <v>1569</v>
      </c>
      <c r="I90" s="106" t="s">
        <v>1570</v>
      </c>
      <c r="J90" s="106"/>
      <c r="K90" s="106"/>
    </row>
    <row r="91" spans="1:11" s="65" customFormat="1" ht="30" customHeight="1">
      <c r="A91" s="104">
        <f t="shared" si="5"/>
        <v>76</v>
      </c>
      <c r="B91" s="310" t="s">
        <v>893</v>
      </c>
      <c r="C91" s="110" t="s">
        <v>1571</v>
      </c>
      <c r="D91" s="110" t="s">
        <v>480</v>
      </c>
      <c r="E91" s="447"/>
      <c r="F91" s="106">
        <v>9</v>
      </c>
      <c r="G91" s="349">
        <v>8.17</v>
      </c>
      <c r="H91" s="123" t="s">
        <v>1566</v>
      </c>
      <c r="I91" s="106" t="s">
        <v>1570</v>
      </c>
      <c r="J91" s="106"/>
      <c r="K91" s="106"/>
    </row>
    <row r="92" spans="1:11" s="65" customFormat="1" ht="30" customHeight="1">
      <c r="A92" s="104">
        <f t="shared" si="5"/>
        <v>77</v>
      </c>
      <c r="B92" s="310" t="s">
        <v>893</v>
      </c>
      <c r="C92" s="110" t="s">
        <v>1572</v>
      </c>
      <c r="D92" s="110" t="s">
        <v>475</v>
      </c>
      <c r="E92" s="447"/>
      <c r="F92" s="106">
        <v>9</v>
      </c>
      <c r="G92" s="349">
        <v>8.33</v>
      </c>
      <c r="H92" s="123" t="s">
        <v>1551</v>
      </c>
      <c r="I92" s="106" t="s">
        <v>1573</v>
      </c>
      <c r="J92" s="106"/>
      <c r="K92" s="106"/>
    </row>
    <row r="93" spans="1:11" s="65" customFormat="1" ht="30" customHeight="1">
      <c r="A93" s="104">
        <f t="shared" si="5"/>
        <v>78</v>
      </c>
      <c r="B93" s="310" t="s">
        <v>893</v>
      </c>
      <c r="C93" s="110" t="s">
        <v>1574</v>
      </c>
      <c r="D93" s="110" t="s">
        <v>472</v>
      </c>
      <c r="E93" s="448"/>
      <c r="F93" s="106">
        <v>11.5</v>
      </c>
      <c r="G93" s="349">
        <v>10.5</v>
      </c>
      <c r="H93" s="337" t="s">
        <v>1551</v>
      </c>
      <c r="I93" s="106" t="s">
        <v>1575</v>
      </c>
      <c r="J93" s="106"/>
      <c r="K93" s="338"/>
    </row>
    <row r="94" spans="1:11" s="64" customFormat="1" ht="21" customHeight="1">
      <c r="A94" s="120"/>
      <c r="B94" s="120"/>
      <c r="C94" s="120"/>
      <c r="D94" s="322" t="s">
        <v>411</v>
      </c>
      <c r="E94" s="120"/>
      <c r="F94" s="121">
        <f>SUM(F83:F93)</f>
        <v>106.5</v>
      </c>
      <c r="G94" s="121">
        <f>SUM(G83:G93)</f>
        <v>97.66</v>
      </c>
      <c r="H94" s="121"/>
      <c r="I94" s="121"/>
      <c r="J94" s="121"/>
      <c r="K94" s="121"/>
    </row>
    <row r="95" spans="1:11" s="64" customFormat="1" ht="21.75" customHeight="1">
      <c r="A95" s="449" t="s">
        <v>482</v>
      </c>
      <c r="B95" s="450"/>
      <c r="C95" s="450"/>
      <c r="D95" s="450"/>
      <c r="E95" s="450"/>
      <c r="F95" s="450"/>
      <c r="G95" s="450"/>
      <c r="H95" s="450"/>
      <c r="I95" s="450"/>
      <c r="J95" s="450"/>
      <c r="K95" s="451"/>
    </row>
    <row r="96" spans="1:11" s="65" customFormat="1" ht="30" customHeight="1">
      <c r="A96" s="104">
        <f>A93+1</f>
        <v>79</v>
      </c>
      <c r="B96" s="104" t="s">
        <v>1519</v>
      </c>
      <c r="C96" s="110" t="s">
        <v>1284</v>
      </c>
      <c r="D96" s="110" t="s">
        <v>484</v>
      </c>
      <c r="E96" s="446" t="s">
        <v>1513</v>
      </c>
      <c r="F96" s="106">
        <v>9</v>
      </c>
      <c r="G96" s="104">
        <v>8.41</v>
      </c>
      <c r="H96" s="337" t="s">
        <v>1294</v>
      </c>
      <c r="I96" s="339" t="s">
        <v>1295</v>
      </c>
      <c r="J96" s="346" t="s">
        <v>1590</v>
      </c>
      <c r="K96" s="106"/>
    </row>
    <row r="97" spans="1:11" s="65" customFormat="1" ht="30" customHeight="1">
      <c r="A97" s="104">
        <f>A96+1</f>
        <v>80</v>
      </c>
      <c r="B97" s="310" t="s">
        <v>893</v>
      </c>
      <c r="C97" s="110" t="s">
        <v>1285</v>
      </c>
      <c r="D97" s="110" t="s">
        <v>485</v>
      </c>
      <c r="E97" s="447"/>
      <c r="F97" s="106">
        <v>9</v>
      </c>
      <c r="G97" s="104">
        <v>8.41</v>
      </c>
      <c r="H97" s="337" t="s">
        <v>1296</v>
      </c>
      <c r="I97" s="339" t="s">
        <v>1297</v>
      </c>
      <c r="J97" s="346" t="s">
        <v>1590</v>
      </c>
      <c r="K97" s="106"/>
    </row>
    <row r="98" spans="1:11" s="65" customFormat="1" ht="30" customHeight="1">
      <c r="A98" s="104">
        <f>A97+1</f>
        <v>81</v>
      </c>
      <c r="B98" s="310" t="s">
        <v>893</v>
      </c>
      <c r="C98" s="110" t="s">
        <v>1286</v>
      </c>
      <c r="D98" s="110" t="s">
        <v>486</v>
      </c>
      <c r="E98" s="447"/>
      <c r="F98" s="106">
        <v>9</v>
      </c>
      <c r="G98" s="104">
        <v>7.83</v>
      </c>
      <c r="H98" s="337" t="s">
        <v>1298</v>
      </c>
      <c r="I98" s="339" t="s">
        <v>1299</v>
      </c>
      <c r="J98" s="346" t="s">
        <v>1590</v>
      </c>
      <c r="K98" s="106"/>
    </row>
    <row r="99" spans="1:11" s="65" customFormat="1" ht="30" customHeight="1">
      <c r="A99" s="104">
        <f>A98+1</f>
        <v>82</v>
      </c>
      <c r="B99" s="310" t="s">
        <v>893</v>
      </c>
      <c r="C99" s="110" t="s">
        <v>1285</v>
      </c>
      <c r="D99" s="110" t="s">
        <v>487</v>
      </c>
      <c r="E99" s="447"/>
      <c r="F99" s="106">
        <v>9</v>
      </c>
      <c r="G99" s="104">
        <v>8.41</v>
      </c>
      <c r="H99" s="337" t="s">
        <v>1300</v>
      </c>
      <c r="I99" s="339" t="s">
        <v>1301</v>
      </c>
      <c r="J99" s="346" t="s">
        <v>1590</v>
      </c>
      <c r="K99" s="106"/>
    </row>
    <row r="100" spans="1:11" s="65" customFormat="1" ht="30" customHeight="1">
      <c r="A100" s="104">
        <f>A99+1</f>
        <v>83</v>
      </c>
      <c r="B100" s="310" t="s">
        <v>893</v>
      </c>
      <c r="C100" s="110" t="s">
        <v>1287</v>
      </c>
      <c r="D100" s="110" t="s">
        <v>488</v>
      </c>
      <c r="E100" s="447"/>
      <c r="F100" s="106">
        <v>9</v>
      </c>
      <c r="G100" s="104">
        <v>8.37</v>
      </c>
      <c r="H100" s="337" t="s">
        <v>1302</v>
      </c>
      <c r="I100" s="339">
        <v>40797</v>
      </c>
      <c r="J100" s="346" t="s">
        <v>1590</v>
      </c>
      <c r="K100" s="106"/>
    </row>
    <row r="101" spans="1:11" s="65" customFormat="1" ht="30" customHeight="1">
      <c r="A101" s="104">
        <f aca="true" t="shared" si="6" ref="A101:A108">A100+1</f>
        <v>84</v>
      </c>
      <c r="B101" s="310" t="s">
        <v>893</v>
      </c>
      <c r="C101" s="110" t="s">
        <v>1288</v>
      </c>
      <c r="D101" s="110" t="s">
        <v>490</v>
      </c>
      <c r="E101" s="447"/>
      <c r="F101" s="106">
        <v>9</v>
      </c>
      <c r="G101" s="104">
        <v>8.39</v>
      </c>
      <c r="H101" s="337" t="s">
        <v>1303</v>
      </c>
      <c r="I101" s="339">
        <v>40759</v>
      </c>
      <c r="J101" s="346" t="s">
        <v>1590</v>
      </c>
      <c r="K101" s="106"/>
    </row>
    <row r="102" spans="1:11" s="65" customFormat="1" ht="30" customHeight="1">
      <c r="A102" s="104">
        <f t="shared" si="6"/>
        <v>85</v>
      </c>
      <c r="B102" s="310" t="s">
        <v>893</v>
      </c>
      <c r="C102" s="110" t="s">
        <v>1289</v>
      </c>
      <c r="D102" s="110" t="s">
        <v>491</v>
      </c>
      <c r="E102" s="447"/>
      <c r="F102" s="106">
        <v>9</v>
      </c>
      <c r="G102" s="104">
        <v>8.41</v>
      </c>
      <c r="H102" s="337" t="s">
        <v>1304</v>
      </c>
      <c r="I102" s="339" t="s">
        <v>1305</v>
      </c>
      <c r="J102" s="346" t="s">
        <v>1590</v>
      </c>
      <c r="K102" s="106"/>
    </row>
    <row r="103" spans="1:11" s="65" customFormat="1" ht="30" customHeight="1">
      <c r="A103" s="104">
        <f t="shared" si="6"/>
        <v>86</v>
      </c>
      <c r="B103" s="310" t="s">
        <v>893</v>
      </c>
      <c r="C103" s="110" t="s">
        <v>1284</v>
      </c>
      <c r="D103" s="110" t="s">
        <v>489</v>
      </c>
      <c r="E103" s="447"/>
      <c r="F103" s="106">
        <v>9</v>
      </c>
      <c r="G103" s="104">
        <v>7.92</v>
      </c>
      <c r="H103" s="337" t="s">
        <v>1306</v>
      </c>
      <c r="I103" s="339" t="s">
        <v>1307</v>
      </c>
      <c r="J103" s="346" t="s">
        <v>1590</v>
      </c>
      <c r="K103" s="106"/>
    </row>
    <row r="104" spans="1:11" s="65" customFormat="1" ht="30" customHeight="1">
      <c r="A104" s="104">
        <f t="shared" si="6"/>
        <v>87</v>
      </c>
      <c r="B104" s="310" t="s">
        <v>893</v>
      </c>
      <c r="C104" s="110" t="s">
        <v>1290</v>
      </c>
      <c r="D104" s="110" t="s">
        <v>483</v>
      </c>
      <c r="E104" s="447"/>
      <c r="F104" s="106">
        <v>9</v>
      </c>
      <c r="G104" s="104">
        <v>8.39</v>
      </c>
      <c r="H104" s="337" t="s">
        <v>1308</v>
      </c>
      <c r="I104" s="339" t="s">
        <v>1309</v>
      </c>
      <c r="J104" s="346" t="s">
        <v>1590</v>
      </c>
      <c r="K104" s="106"/>
    </row>
    <row r="105" spans="1:11" s="65" customFormat="1" ht="30" customHeight="1">
      <c r="A105" s="104">
        <f t="shared" si="6"/>
        <v>88</v>
      </c>
      <c r="B105" s="310" t="s">
        <v>893</v>
      </c>
      <c r="C105" s="110" t="s">
        <v>1291</v>
      </c>
      <c r="D105" s="110" t="s">
        <v>492</v>
      </c>
      <c r="E105" s="447"/>
      <c r="F105" s="106">
        <v>9</v>
      </c>
      <c r="G105" s="106">
        <v>8.3</v>
      </c>
      <c r="H105" s="337" t="s">
        <v>1310</v>
      </c>
      <c r="I105" s="339" t="s">
        <v>1311</v>
      </c>
      <c r="J105" s="346" t="s">
        <v>1590</v>
      </c>
      <c r="K105" s="106"/>
    </row>
    <row r="106" spans="1:11" s="65" customFormat="1" ht="30" customHeight="1">
      <c r="A106" s="104">
        <f t="shared" si="6"/>
        <v>89</v>
      </c>
      <c r="B106" s="310" t="s">
        <v>893</v>
      </c>
      <c r="C106" s="110" t="s">
        <v>1287</v>
      </c>
      <c r="D106" s="110" t="s">
        <v>494</v>
      </c>
      <c r="E106" s="447"/>
      <c r="F106" s="106">
        <v>9</v>
      </c>
      <c r="G106" s="104">
        <v>8.36</v>
      </c>
      <c r="H106" s="337" t="s">
        <v>1302</v>
      </c>
      <c r="I106" s="339">
        <v>40797</v>
      </c>
      <c r="J106" s="346" t="s">
        <v>1590</v>
      </c>
      <c r="K106" s="106"/>
    </row>
    <row r="107" spans="1:11" s="65" customFormat="1" ht="30" customHeight="1">
      <c r="A107" s="104">
        <f t="shared" si="6"/>
        <v>90</v>
      </c>
      <c r="B107" s="310" t="s">
        <v>893</v>
      </c>
      <c r="C107" s="110" t="s">
        <v>1292</v>
      </c>
      <c r="D107" s="110" t="s">
        <v>495</v>
      </c>
      <c r="E107" s="447"/>
      <c r="F107" s="106">
        <v>9</v>
      </c>
      <c r="G107" s="104">
        <v>7.26</v>
      </c>
      <c r="H107" s="337" t="s">
        <v>1294</v>
      </c>
      <c r="I107" s="339">
        <v>41366</v>
      </c>
      <c r="J107" s="346" t="s">
        <v>1590</v>
      </c>
      <c r="K107" s="106"/>
    </row>
    <row r="108" spans="1:11" s="65" customFormat="1" ht="30" customHeight="1">
      <c r="A108" s="104">
        <f t="shared" si="6"/>
        <v>91</v>
      </c>
      <c r="B108" s="310" t="s">
        <v>893</v>
      </c>
      <c r="C108" s="110" t="s">
        <v>1293</v>
      </c>
      <c r="D108" s="110" t="s">
        <v>493</v>
      </c>
      <c r="E108" s="448"/>
      <c r="F108" s="106">
        <v>9</v>
      </c>
      <c r="G108" s="106">
        <v>7.4</v>
      </c>
      <c r="H108" s="337" t="s">
        <v>1294</v>
      </c>
      <c r="I108" s="339" t="s">
        <v>1312</v>
      </c>
      <c r="J108" s="346" t="s">
        <v>1590</v>
      </c>
      <c r="K108" s="106"/>
    </row>
    <row r="109" spans="1:11" s="64" customFormat="1" ht="30" customHeight="1">
      <c r="A109" s="120"/>
      <c r="B109" s="120"/>
      <c r="C109" s="120"/>
      <c r="D109" s="322" t="s">
        <v>411</v>
      </c>
      <c r="E109" s="120"/>
      <c r="F109" s="121">
        <f>SUM(F96:F108)</f>
        <v>117</v>
      </c>
      <c r="G109" s="121">
        <f>SUM(G96:G108)</f>
        <v>105.86000000000001</v>
      </c>
      <c r="H109" s="121"/>
      <c r="I109" s="121"/>
      <c r="J109" s="121"/>
      <c r="K109" s="121"/>
    </row>
    <row r="110" spans="1:11" s="64" customFormat="1" ht="21" customHeight="1">
      <c r="A110" s="449" t="s">
        <v>496</v>
      </c>
      <c r="B110" s="450"/>
      <c r="C110" s="450"/>
      <c r="D110" s="450"/>
      <c r="E110" s="450"/>
      <c r="F110" s="450"/>
      <c r="G110" s="450"/>
      <c r="H110" s="450"/>
      <c r="I110" s="450"/>
      <c r="J110" s="450"/>
      <c r="K110" s="451"/>
    </row>
    <row r="111" spans="1:11" s="65" customFormat="1" ht="21" customHeight="1">
      <c r="A111" s="340">
        <f>A108+1</f>
        <v>92</v>
      </c>
      <c r="B111" s="340" t="s">
        <v>1520</v>
      </c>
      <c r="C111" s="341" t="s">
        <v>1313</v>
      </c>
      <c r="D111" s="341" t="s">
        <v>497</v>
      </c>
      <c r="E111" s="446" t="s">
        <v>1513</v>
      </c>
      <c r="F111" s="106">
        <v>9</v>
      </c>
      <c r="G111" s="104">
        <v>7.58</v>
      </c>
      <c r="H111" s="110" t="s">
        <v>1467</v>
      </c>
      <c r="I111" s="106" t="s">
        <v>1319</v>
      </c>
      <c r="J111" s="338"/>
      <c r="K111" s="338"/>
    </row>
    <row r="112" spans="1:11" s="65" customFormat="1" ht="17.25" customHeight="1">
      <c r="A112" s="340">
        <f aca="true" t="shared" si="7" ref="A112:A127">A111+1</f>
        <v>93</v>
      </c>
      <c r="B112" s="310" t="s">
        <v>893</v>
      </c>
      <c r="C112" s="341" t="s">
        <v>1314</v>
      </c>
      <c r="D112" s="341" t="s">
        <v>498</v>
      </c>
      <c r="E112" s="447"/>
      <c r="F112" s="106">
        <v>9</v>
      </c>
      <c r="G112" s="104">
        <v>8.31</v>
      </c>
      <c r="H112" s="110" t="s">
        <v>1468</v>
      </c>
      <c r="I112" s="106" t="s">
        <v>1320</v>
      </c>
      <c r="J112" s="338"/>
      <c r="K112" s="338"/>
    </row>
    <row r="113" spans="1:11" s="65" customFormat="1" ht="23.25" customHeight="1">
      <c r="A113" s="340">
        <f t="shared" si="7"/>
        <v>94</v>
      </c>
      <c r="B113" s="310" t="s">
        <v>893</v>
      </c>
      <c r="C113" s="341" t="s">
        <v>1315</v>
      </c>
      <c r="D113" s="341" t="s">
        <v>499</v>
      </c>
      <c r="E113" s="447"/>
      <c r="F113" s="106">
        <v>9</v>
      </c>
      <c r="G113" s="104">
        <v>7.73</v>
      </c>
      <c r="H113" s="110" t="s">
        <v>1469</v>
      </c>
      <c r="I113" s="106" t="s">
        <v>1319</v>
      </c>
      <c r="J113" s="338"/>
      <c r="K113" s="338"/>
    </row>
    <row r="114" spans="1:11" s="65" customFormat="1" ht="18" customHeight="1">
      <c r="A114" s="340">
        <f t="shared" si="7"/>
        <v>95</v>
      </c>
      <c r="B114" s="310" t="s">
        <v>893</v>
      </c>
      <c r="C114" s="341" t="s">
        <v>1316</v>
      </c>
      <c r="D114" s="341" t="s">
        <v>500</v>
      </c>
      <c r="E114" s="447"/>
      <c r="F114" s="106">
        <v>9</v>
      </c>
      <c r="G114" s="104">
        <v>6.87</v>
      </c>
      <c r="H114" s="110" t="s">
        <v>1470</v>
      </c>
      <c r="I114" s="106" t="s">
        <v>1319</v>
      </c>
      <c r="J114" s="338"/>
      <c r="K114" s="338"/>
    </row>
    <row r="115" spans="1:11" s="65" customFormat="1" ht="18" customHeight="1">
      <c r="A115" s="340">
        <f t="shared" si="7"/>
        <v>96</v>
      </c>
      <c r="B115" s="310" t="s">
        <v>893</v>
      </c>
      <c r="C115" s="341" t="s">
        <v>1317</v>
      </c>
      <c r="D115" s="341" t="s">
        <v>501</v>
      </c>
      <c r="E115" s="447"/>
      <c r="F115" s="106">
        <v>9</v>
      </c>
      <c r="G115" s="104">
        <v>7.29</v>
      </c>
      <c r="H115" s="110" t="s">
        <v>1471</v>
      </c>
      <c r="I115" s="106" t="s">
        <v>1319</v>
      </c>
      <c r="J115" s="338"/>
      <c r="K115" s="338"/>
    </row>
    <row r="116" spans="1:11" s="65" customFormat="1" ht="23.25" customHeight="1">
      <c r="A116" s="340">
        <f t="shared" si="7"/>
        <v>97</v>
      </c>
      <c r="B116" s="310" t="s">
        <v>893</v>
      </c>
      <c r="C116" s="341" t="s">
        <v>1318</v>
      </c>
      <c r="D116" s="341" t="s">
        <v>502</v>
      </c>
      <c r="E116" s="447"/>
      <c r="F116" s="106">
        <v>9</v>
      </c>
      <c r="G116" s="104">
        <v>8.33</v>
      </c>
      <c r="H116" s="110" t="s">
        <v>1472</v>
      </c>
      <c r="I116" s="106" t="s">
        <v>1320</v>
      </c>
      <c r="J116" s="338"/>
      <c r="K116" s="338"/>
    </row>
    <row r="117" spans="1:11" s="65" customFormat="1" ht="30.75" customHeight="1">
      <c r="A117" s="340">
        <f t="shared" si="7"/>
        <v>98</v>
      </c>
      <c r="B117" s="310" t="s">
        <v>893</v>
      </c>
      <c r="C117" s="341" t="s">
        <v>1321</v>
      </c>
      <c r="D117" s="341" t="s">
        <v>503</v>
      </c>
      <c r="E117" s="447"/>
      <c r="F117" s="106">
        <v>9</v>
      </c>
      <c r="G117" s="104">
        <v>8.41</v>
      </c>
      <c r="H117" s="110" t="s">
        <v>1473</v>
      </c>
      <c r="I117" s="106" t="s">
        <v>1322</v>
      </c>
      <c r="J117" s="338"/>
      <c r="K117" s="338"/>
    </row>
    <row r="118" spans="1:11" s="65" customFormat="1" ht="19.5" customHeight="1">
      <c r="A118" s="340">
        <f t="shared" si="7"/>
        <v>99</v>
      </c>
      <c r="B118" s="310" t="s">
        <v>893</v>
      </c>
      <c r="C118" s="341" t="s">
        <v>1323</v>
      </c>
      <c r="D118" s="341" t="s">
        <v>504</v>
      </c>
      <c r="E118" s="447"/>
      <c r="F118" s="106">
        <v>9</v>
      </c>
      <c r="G118" s="104">
        <v>8.37</v>
      </c>
      <c r="H118" s="110" t="s">
        <v>1474</v>
      </c>
      <c r="I118" s="106" t="s">
        <v>1319</v>
      </c>
      <c r="J118" s="338"/>
      <c r="K118" s="338"/>
    </row>
    <row r="119" spans="1:11" s="65" customFormat="1" ht="23.25" customHeight="1">
      <c r="A119" s="340">
        <f t="shared" si="7"/>
        <v>100</v>
      </c>
      <c r="B119" s="310" t="s">
        <v>893</v>
      </c>
      <c r="C119" s="341" t="s">
        <v>1324</v>
      </c>
      <c r="D119" s="341" t="s">
        <v>505</v>
      </c>
      <c r="E119" s="448"/>
      <c r="F119" s="106">
        <v>9</v>
      </c>
      <c r="G119" s="104">
        <v>8.06</v>
      </c>
      <c r="H119" s="110" t="s">
        <v>1475</v>
      </c>
      <c r="I119" s="106" t="s">
        <v>1319</v>
      </c>
      <c r="J119" s="338"/>
      <c r="K119" s="338"/>
    </row>
    <row r="120" spans="1:11" s="65" customFormat="1" ht="23.25" customHeight="1">
      <c r="A120" s="340">
        <f t="shared" si="7"/>
        <v>101</v>
      </c>
      <c r="B120" s="310" t="s">
        <v>893</v>
      </c>
      <c r="C120" s="341" t="s">
        <v>1325</v>
      </c>
      <c r="D120" s="341" t="s">
        <v>506</v>
      </c>
      <c r="E120" s="446" t="s">
        <v>1513</v>
      </c>
      <c r="F120" s="106">
        <v>9</v>
      </c>
      <c r="G120" s="104">
        <v>8.41</v>
      </c>
      <c r="H120" s="110" t="s">
        <v>1476</v>
      </c>
      <c r="I120" s="106" t="s">
        <v>1327</v>
      </c>
      <c r="J120" s="338"/>
      <c r="K120" s="338"/>
    </row>
    <row r="121" spans="1:11" s="65" customFormat="1" ht="23.25" customHeight="1">
      <c r="A121" s="340">
        <f t="shared" si="7"/>
        <v>102</v>
      </c>
      <c r="B121" s="310" t="s">
        <v>893</v>
      </c>
      <c r="C121" s="341" t="s">
        <v>1316</v>
      </c>
      <c r="D121" s="341" t="s">
        <v>507</v>
      </c>
      <c r="E121" s="447"/>
      <c r="F121" s="106">
        <v>9</v>
      </c>
      <c r="G121" s="104">
        <v>7.42</v>
      </c>
      <c r="H121" s="110" t="s">
        <v>1477</v>
      </c>
      <c r="I121" s="106" t="s">
        <v>1328</v>
      </c>
      <c r="J121" s="338"/>
      <c r="K121" s="338"/>
    </row>
    <row r="122" spans="1:11" s="65" customFormat="1" ht="20.25" customHeight="1">
      <c r="A122" s="340">
        <f t="shared" si="7"/>
        <v>103</v>
      </c>
      <c r="B122" s="310" t="s">
        <v>893</v>
      </c>
      <c r="C122" s="341" t="s">
        <v>1326</v>
      </c>
      <c r="D122" s="341" t="s">
        <v>508</v>
      </c>
      <c r="E122" s="447"/>
      <c r="F122" s="106">
        <v>9</v>
      </c>
      <c r="G122" s="104">
        <v>7.42</v>
      </c>
      <c r="H122" s="110" t="s">
        <v>1478</v>
      </c>
      <c r="I122" s="106" t="s">
        <v>1319</v>
      </c>
      <c r="J122" s="338"/>
      <c r="K122" s="338"/>
    </row>
    <row r="123" spans="1:11" s="65" customFormat="1" ht="56.25" customHeight="1">
      <c r="A123" s="340">
        <f>A122+1</f>
        <v>104</v>
      </c>
      <c r="B123" s="310" t="s">
        <v>893</v>
      </c>
      <c r="C123" s="341" t="s">
        <v>1316</v>
      </c>
      <c r="D123" s="341" t="s">
        <v>509</v>
      </c>
      <c r="E123" s="448"/>
      <c r="F123" s="106">
        <v>9</v>
      </c>
      <c r="G123" s="104">
        <v>0.89</v>
      </c>
      <c r="H123" s="110" t="s">
        <v>1479</v>
      </c>
      <c r="I123" s="106" t="s">
        <v>394</v>
      </c>
      <c r="J123" s="346" t="s">
        <v>1528</v>
      </c>
      <c r="K123" s="338"/>
    </row>
    <row r="124" spans="1:11" s="65" customFormat="1" ht="17.25" customHeight="1">
      <c r="A124" s="340">
        <f t="shared" si="7"/>
        <v>105</v>
      </c>
      <c r="B124" s="310" t="s">
        <v>893</v>
      </c>
      <c r="C124" s="341" t="s">
        <v>1316</v>
      </c>
      <c r="D124" s="341" t="s">
        <v>510</v>
      </c>
      <c r="E124" s="446" t="s">
        <v>1513</v>
      </c>
      <c r="F124" s="106">
        <v>9</v>
      </c>
      <c r="G124" s="106">
        <v>7.2</v>
      </c>
      <c r="H124" s="110"/>
      <c r="I124" s="106" t="s">
        <v>1319</v>
      </c>
      <c r="J124" s="106"/>
      <c r="K124" s="338"/>
    </row>
    <row r="125" spans="1:11" s="65" customFormat="1" ht="75.75" customHeight="1">
      <c r="A125" s="340">
        <f>A124+1</f>
        <v>106</v>
      </c>
      <c r="B125" s="310" t="s">
        <v>893</v>
      </c>
      <c r="C125" s="341" t="s">
        <v>1326</v>
      </c>
      <c r="D125" s="341" t="s">
        <v>110</v>
      </c>
      <c r="E125" s="446"/>
      <c r="F125" s="106">
        <v>9</v>
      </c>
      <c r="G125" s="104">
        <v>1.54</v>
      </c>
      <c r="H125" s="110" t="s">
        <v>1480</v>
      </c>
      <c r="I125" s="106" t="s">
        <v>394</v>
      </c>
      <c r="J125" s="346" t="s">
        <v>1529</v>
      </c>
      <c r="K125" s="338"/>
    </row>
    <row r="126" spans="1:11" s="65" customFormat="1" ht="21" customHeight="1">
      <c r="A126" s="340">
        <f t="shared" si="7"/>
        <v>107</v>
      </c>
      <c r="B126" s="310" t="s">
        <v>893</v>
      </c>
      <c r="C126" s="341" t="s">
        <v>1329</v>
      </c>
      <c r="D126" s="341" t="s">
        <v>511</v>
      </c>
      <c r="E126" s="447"/>
      <c r="F126" s="106">
        <v>9</v>
      </c>
      <c r="G126" s="104">
        <v>8.05</v>
      </c>
      <c r="H126" s="110" t="s">
        <v>1481</v>
      </c>
      <c r="I126" s="106" t="s">
        <v>1330</v>
      </c>
      <c r="J126" s="338"/>
      <c r="K126" s="338"/>
    </row>
    <row r="127" spans="1:11" s="65" customFormat="1" ht="18.75" customHeight="1">
      <c r="A127" s="340">
        <f t="shared" si="7"/>
        <v>108</v>
      </c>
      <c r="B127" s="310" t="s">
        <v>893</v>
      </c>
      <c r="C127" s="341" t="s">
        <v>1329</v>
      </c>
      <c r="D127" s="341" t="s">
        <v>512</v>
      </c>
      <c r="E127" s="448"/>
      <c r="F127" s="106">
        <v>9</v>
      </c>
      <c r="G127" s="104">
        <v>7.41</v>
      </c>
      <c r="H127" s="110" t="s">
        <v>1482</v>
      </c>
      <c r="I127" s="106" t="s">
        <v>1331</v>
      </c>
      <c r="J127" s="338"/>
      <c r="K127" s="338"/>
    </row>
    <row r="128" spans="1:11" s="64" customFormat="1" ht="14.25" customHeight="1">
      <c r="A128" s="323"/>
      <c r="B128" s="341"/>
      <c r="C128" s="341"/>
      <c r="D128" s="322" t="s">
        <v>411</v>
      </c>
      <c r="E128" s="110"/>
      <c r="F128" s="121">
        <f>SUM(F111:F127)</f>
        <v>153</v>
      </c>
      <c r="G128" s="121">
        <f>SUM(G111:G127)</f>
        <v>119.28999999999999</v>
      </c>
      <c r="H128" s="121"/>
      <c r="I128" s="121"/>
      <c r="J128" s="121"/>
      <c r="K128" s="121"/>
    </row>
    <row r="129" spans="1:11" s="64" customFormat="1" ht="27" customHeight="1">
      <c r="A129" s="449" t="s">
        <v>513</v>
      </c>
      <c r="B129" s="450"/>
      <c r="C129" s="450"/>
      <c r="D129" s="450"/>
      <c r="E129" s="450"/>
      <c r="F129" s="450"/>
      <c r="G129" s="450"/>
      <c r="H129" s="450"/>
      <c r="I129" s="450"/>
      <c r="J129" s="450"/>
      <c r="K129" s="451"/>
    </row>
    <row r="130" spans="1:11" s="65" customFormat="1" ht="30" customHeight="1">
      <c r="A130" s="340">
        <f>A127+1</f>
        <v>109</v>
      </c>
      <c r="B130" s="104" t="s">
        <v>1521</v>
      </c>
      <c r="C130" s="110" t="s">
        <v>97</v>
      </c>
      <c r="D130" s="110" t="s">
        <v>514</v>
      </c>
      <c r="E130" s="446" t="s">
        <v>1513</v>
      </c>
      <c r="F130" s="342">
        <v>9</v>
      </c>
      <c r="G130" s="106">
        <v>7.51922</v>
      </c>
      <c r="H130" s="110" t="s">
        <v>1338</v>
      </c>
      <c r="I130" s="106" t="s">
        <v>1339</v>
      </c>
      <c r="J130" s="346" t="s">
        <v>1591</v>
      </c>
      <c r="K130" s="106"/>
    </row>
    <row r="131" spans="1:11" s="65" customFormat="1" ht="30" customHeight="1">
      <c r="A131" s="340">
        <f aca="true" t="shared" si="8" ref="A131:A138">A130+1</f>
        <v>110</v>
      </c>
      <c r="B131" s="310" t="s">
        <v>893</v>
      </c>
      <c r="C131" s="110" t="s">
        <v>1332</v>
      </c>
      <c r="D131" s="110" t="s">
        <v>515</v>
      </c>
      <c r="E131" s="447"/>
      <c r="F131" s="342">
        <v>9</v>
      </c>
      <c r="G131" s="106">
        <v>7.92925</v>
      </c>
      <c r="H131" s="110" t="s">
        <v>1338</v>
      </c>
      <c r="I131" s="106" t="s">
        <v>1340</v>
      </c>
      <c r="J131" s="346" t="s">
        <v>1591</v>
      </c>
      <c r="K131" s="106"/>
    </row>
    <row r="132" spans="1:11" s="65" customFormat="1" ht="30" customHeight="1">
      <c r="A132" s="340">
        <f t="shared" si="8"/>
        <v>111</v>
      </c>
      <c r="B132" s="310" t="s">
        <v>893</v>
      </c>
      <c r="C132" s="110" t="s">
        <v>1526</v>
      </c>
      <c r="D132" s="110" t="s">
        <v>516</v>
      </c>
      <c r="E132" s="447"/>
      <c r="F132" s="342">
        <v>9</v>
      </c>
      <c r="G132" s="106">
        <v>8.14321</v>
      </c>
      <c r="H132" s="110" t="s">
        <v>1341</v>
      </c>
      <c r="I132" s="106" t="s">
        <v>1342</v>
      </c>
      <c r="J132" s="346" t="s">
        <v>1591</v>
      </c>
      <c r="K132" s="106"/>
    </row>
    <row r="133" spans="1:11" s="65" customFormat="1" ht="30" customHeight="1">
      <c r="A133" s="340">
        <f t="shared" si="8"/>
        <v>112</v>
      </c>
      <c r="B133" s="310" t="s">
        <v>893</v>
      </c>
      <c r="C133" s="110" t="s">
        <v>1333</v>
      </c>
      <c r="D133" s="110" t="s">
        <v>517</v>
      </c>
      <c r="E133" s="447"/>
      <c r="F133" s="342">
        <v>9</v>
      </c>
      <c r="G133" s="106">
        <v>8.40027</v>
      </c>
      <c r="H133" s="110" t="s">
        <v>1343</v>
      </c>
      <c r="I133" s="106" t="s">
        <v>1344</v>
      </c>
      <c r="J133" s="346" t="s">
        <v>1591</v>
      </c>
      <c r="K133" s="106"/>
    </row>
    <row r="134" spans="1:11" s="65" customFormat="1" ht="30" customHeight="1">
      <c r="A134" s="340">
        <f t="shared" si="8"/>
        <v>113</v>
      </c>
      <c r="B134" s="310" t="s">
        <v>893</v>
      </c>
      <c r="C134" s="110" t="s">
        <v>1334</v>
      </c>
      <c r="D134" s="110" t="s">
        <v>518</v>
      </c>
      <c r="E134" s="447"/>
      <c r="F134" s="342">
        <v>9</v>
      </c>
      <c r="G134" s="106">
        <v>8.08885</v>
      </c>
      <c r="H134" s="110" t="s">
        <v>1509</v>
      </c>
      <c r="I134" s="106" t="s">
        <v>1344</v>
      </c>
      <c r="J134" s="346" t="s">
        <v>1591</v>
      </c>
      <c r="K134" s="106"/>
    </row>
    <row r="135" spans="1:11" s="65" customFormat="1" ht="30" customHeight="1">
      <c r="A135" s="340">
        <f t="shared" si="8"/>
        <v>114</v>
      </c>
      <c r="B135" s="310" t="s">
        <v>893</v>
      </c>
      <c r="C135" s="110" t="s">
        <v>519</v>
      </c>
      <c r="D135" s="110" t="s">
        <v>519</v>
      </c>
      <c r="E135" s="447"/>
      <c r="F135" s="342">
        <v>9</v>
      </c>
      <c r="G135" s="106">
        <v>8.41334</v>
      </c>
      <c r="H135" s="110" t="s">
        <v>1509</v>
      </c>
      <c r="I135" s="106" t="s">
        <v>1345</v>
      </c>
      <c r="J135" s="346" t="s">
        <v>1591</v>
      </c>
      <c r="K135" s="106"/>
    </row>
    <row r="136" spans="1:11" s="65" customFormat="1" ht="30" customHeight="1">
      <c r="A136" s="340">
        <f t="shared" si="8"/>
        <v>115</v>
      </c>
      <c r="B136" s="310" t="s">
        <v>893</v>
      </c>
      <c r="C136" s="110" t="s">
        <v>1335</v>
      </c>
      <c r="D136" s="110" t="s">
        <v>520</v>
      </c>
      <c r="E136" s="447"/>
      <c r="F136" s="342">
        <v>9</v>
      </c>
      <c r="G136" s="106">
        <v>8.36574</v>
      </c>
      <c r="H136" s="110" t="s">
        <v>1509</v>
      </c>
      <c r="I136" s="106" t="s">
        <v>1346</v>
      </c>
      <c r="J136" s="346" t="s">
        <v>1591</v>
      </c>
      <c r="K136" s="106"/>
    </row>
    <row r="137" spans="1:11" s="65" customFormat="1" ht="30" customHeight="1">
      <c r="A137" s="340">
        <f t="shared" si="8"/>
        <v>116</v>
      </c>
      <c r="B137" s="310" t="s">
        <v>893</v>
      </c>
      <c r="C137" s="110" t="s">
        <v>1336</v>
      </c>
      <c r="D137" s="110" t="s">
        <v>521</v>
      </c>
      <c r="E137" s="447"/>
      <c r="F137" s="342">
        <v>9</v>
      </c>
      <c r="G137" s="106">
        <v>7.66726</v>
      </c>
      <c r="H137" s="110" t="s">
        <v>1347</v>
      </c>
      <c r="I137" s="106" t="s">
        <v>1348</v>
      </c>
      <c r="J137" s="346" t="s">
        <v>1591</v>
      </c>
      <c r="K137" s="106"/>
    </row>
    <row r="138" spans="1:11" s="65" customFormat="1" ht="30" customHeight="1">
      <c r="A138" s="340">
        <f t="shared" si="8"/>
        <v>117</v>
      </c>
      <c r="B138" s="310" t="s">
        <v>893</v>
      </c>
      <c r="C138" s="110" t="s">
        <v>1337</v>
      </c>
      <c r="D138" s="110" t="s">
        <v>522</v>
      </c>
      <c r="E138" s="448"/>
      <c r="F138" s="342">
        <v>9</v>
      </c>
      <c r="G138" s="106">
        <v>8.41122</v>
      </c>
      <c r="H138" s="110" t="s">
        <v>1510</v>
      </c>
      <c r="I138" s="106" t="s">
        <v>1349</v>
      </c>
      <c r="J138" s="346" t="s">
        <v>1591</v>
      </c>
      <c r="K138" s="106"/>
    </row>
    <row r="139" spans="1:11" s="64" customFormat="1" ht="33" customHeight="1">
      <c r="A139" s="323"/>
      <c r="B139" s="323"/>
      <c r="C139" s="323"/>
      <c r="D139" s="322" t="s">
        <v>411</v>
      </c>
      <c r="E139" s="120"/>
      <c r="F139" s="121">
        <f>SUM(F130:F138)</f>
        <v>81</v>
      </c>
      <c r="G139" s="121">
        <f>SUM(G130:G138)</f>
        <v>72.93836</v>
      </c>
      <c r="H139" s="121"/>
      <c r="I139" s="121"/>
      <c r="J139" s="121"/>
      <c r="K139" s="121"/>
    </row>
    <row r="140" spans="1:11" s="64" customFormat="1" ht="15" customHeight="1">
      <c r="A140" s="449" t="s">
        <v>523</v>
      </c>
      <c r="B140" s="450"/>
      <c r="C140" s="450"/>
      <c r="D140" s="450"/>
      <c r="E140" s="450"/>
      <c r="F140" s="450"/>
      <c r="G140" s="450"/>
      <c r="H140" s="450"/>
      <c r="I140" s="450"/>
      <c r="J140" s="450"/>
      <c r="K140" s="451"/>
    </row>
    <row r="141" spans="1:11" s="65" customFormat="1" ht="41.25" customHeight="1">
      <c r="A141" s="104">
        <f>A138+1</f>
        <v>118</v>
      </c>
      <c r="B141" s="104" t="s">
        <v>1522</v>
      </c>
      <c r="C141" s="110" t="s">
        <v>1350</v>
      </c>
      <c r="D141" s="110" t="s">
        <v>527</v>
      </c>
      <c r="E141" s="446" t="s">
        <v>1513</v>
      </c>
      <c r="F141" s="106">
        <v>9</v>
      </c>
      <c r="G141" s="106">
        <v>7.73</v>
      </c>
      <c r="H141" s="110" t="s">
        <v>1360</v>
      </c>
      <c r="I141" s="106" t="s">
        <v>1361</v>
      </c>
      <c r="J141" s="346" t="s">
        <v>1591</v>
      </c>
      <c r="K141" s="106"/>
    </row>
    <row r="142" spans="1:11" s="65" customFormat="1" ht="36" customHeight="1">
      <c r="A142" s="104">
        <f>A141+1</f>
        <v>119</v>
      </c>
      <c r="B142" s="310" t="s">
        <v>893</v>
      </c>
      <c r="C142" s="110" t="s">
        <v>1351</v>
      </c>
      <c r="D142" s="110" t="s">
        <v>532</v>
      </c>
      <c r="E142" s="447"/>
      <c r="F142" s="106">
        <v>9</v>
      </c>
      <c r="G142" s="106">
        <v>9</v>
      </c>
      <c r="H142" s="110" t="s">
        <v>1511</v>
      </c>
      <c r="I142" s="106" t="s">
        <v>1362</v>
      </c>
      <c r="J142" s="346" t="s">
        <v>1591</v>
      </c>
      <c r="K142" s="106"/>
    </row>
    <row r="143" spans="1:11" s="65" customFormat="1" ht="36" customHeight="1">
      <c r="A143" s="104">
        <f aca="true" t="shared" si="9" ref="A143:A149">A142+1</f>
        <v>120</v>
      </c>
      <c r="B143" s="310" t="s">
        <v>893</v>
      </c>
      <c r="C143" s="110" t="s">
        <v>1352</v>
      </c>
      <c r="D143" s="110" t="s">
        <v>531</v>
      </c>
      <c r="E143" s="447"/>
      <c r="F143" s="106">
        <v>9</v>
      </c>
      <c r="G143" s="106">
        <v>8.7</v>
      </c>
      <c r="H143" s="110" t="s">
        <v>1512</v>
      </c>
      <c r="I143" s="106" t="s">
        <v>1363</v>
      </c>
      <c r="J143" s="346" t="s">
        <v>1591</v>
      </c>
      <c r="K143" s="106"/>
    </row>
    <row r="144" spans="1:11" s="65" customFormat="1" ht="36" customHeight="1">
      <c r="A144" s="104">
        <f t="shared" si="9"/>
        <v>121</v>
      </c>
      <c r="B144" s="310" t="s">
        <v>893</v>
      </c>
      <c r="C144" s="110" t="s">
        <v>1353</v>
      </c>
      <c r="D144" s="110" t="s">
        <v>524</v>
      </c>
      <c r="E144" s="448"/>
      <c r="F144" s="106">
        <v>9</v>
      </c>
      <c r="G144" s="106">
        <v>8.02</v>
      </c>
      <c r="H144" s="110" t="s">
        <v>1364</v>
      </c>
      <c r="I144" s="106" t="s">
        <v>1365</v>
      </c>
      <c r="J144" s="346" t="s">
        <v>1591</v>
      </c>
      <c r="K144" s="106"/>
    </row>
    <row r="145" spans="1:11" s="65" customFormat="1" ht="36" customHeight="1">
      <c r="A145" s="104">
        <f t="shared" si="9"/>
        <v>122</v>
      </c>
      <c r="B145" s="310" t="s">
        <v>893</v>
      </c>
      <c r="C145" s="110" t="s">
        <v>1354</v>
      </c>
      <c r="D145" s="110" t="s">
        <v>526</v>
      </c>
      <c r="E145" s="446" t="s">
        <v>1513</v>
      </c>
      <c r="F145" s="106">
        <v>9</v>
      </c>
      <c r="G145" s="106">
        <v>9</v>
      </c>
      <c r="H145" s="110" t="s">
        <v>1366</v>
      </c>
      <c r="I145" s="106" t="s">
        <v>1367</v>
      </c>
      <c r="J145" s="346" t="s">
        <v>1591</v>
      </c>
      <c r="K145" s="106"/>
    </row>
    <row r="146" spans="1:11" s="65" customFormat="1" ht="36" customHeight="1">
      <c r="A146" s="104">
        <f t="shared" si="9"/>
        <v>123</v>
      </c>
      <c r="B146" s="310" t="s">
        <v>893</v>
      </c>
      <c r="C146" s="110" t="s">
        <v>1355</v>
      </c>
      <c r="D146" s="110" t="s">
        <v>528</v>
      </c>
      <c r="E146" s="447"/>
      <c r="F146" s="106">
        <v>9</v>
      </c>
      <c r="G146" s="106">
        <v>9</v>
      </c>
      <c r="H146" s="110" t="s">
        <v>1368</v>
      </c>
      <c r="I146" s="106" t="s">
        <v>1367</v>
      </c>
      <c r="J146" s="346" t="s">
        <v>1591</v>
      </c>
      <c r="K146" s="106"/>
    </row>
    <row r="147" spans="1:11" s="65" customFormat="1" ht="36" customHeight="1">
      <c r="A147" s="104">
        <f t="shared" si="9"/>
        <v>124</v>
      </c>
      <c r="B147" s="310" t="s">
        <v>893</v>
      </c>
      <c r="C147" s="110" t="s">
        <v>1356</v>
      </c>
      <c r="D147" s="110" t="s">
        <v>529</v>
      </c>
      <c r="E147" s="447"/>
      <c r="F147" s="106">
        <v>9</v>
      </c>
      <c r="G147" s="106">
        <v>8.74</v>
      </c>
      <c r="H147" s="110" t="s">
        <v>1368</v>
      </c>
      <c r="I147" s="106" t="s">
        <v>1369</v>
      </c>
      <c r="J147" s="346" t="s">
        <v>1591</v>
      </c>
      <c r="K147" s="106"/>
    </row>
    <row r="148" spans="1:11" s="65" customFormat="1" ht="36" customHeight="1">
      <c r="A148" s="104">
        <f t="shared" si="9"/>
        <v>125</v>
      </c>
      <c r="B148" s="310" t="s">
        <v>893</v>
      </c>
      <c r="C148" s="110" t="s">
        <v>1357</v>
      </c>
      <c r="D148" s="110" t="s">
        <v>525</v>
      </c>
      <c r="E148" s="447"/>
      <c r="F148" s="106">
        <v>9</v>
      </c>
      <c r="G148" s="106">
        <v>8.88</v>
      </c>
      <c r="H148" s="110" t="s">
        <v>1370</v>
      </c>
      <c r="I148" s="106" t="s">
        <v>1371</v>
      </c>
      <c r="J148" s="346" t="s">
        <v>1591</v>
      </c>
      <c r="K148" s="106"/>
    </row>
    <row r="149" spans="1:11" s="65" customFormat="1" ht="36" customHeight="1">
      <c r="A149" s="104">
        <f t="shared" si="9"/>
        <v>126</v>
      </c>
      <c r="B149" s="310" t="s">
        <v>893</v>
      </c>
      <c r="C149" s="110" t="s">
        <v>1358</v>
      </c>
      <c r="D149" s="110" t="s">
        <v>533</v>
      </c>
      <c r="E149" s="447"/>
      <c r="F149" s="106">
        <v>9</v>
      </c>
      <c r="G149" s="106">
        <v>8.64</v>
      </c>
      <c r="H149" s="110" t="s">
        <v>1372</v>
      </c>
      <c r="I149" s="106" t="s">
        <v>1373</v>
      </c>
      <c r="J149" s="346" t="s">
        <v>1591</v>
      </c>
      <c r="K149" s="106"/>
    </row>
    <row r="150" spans="1:11" s="65" customFormat="1" ht="42.75" customHeight="1">
      <c r="A150" s="104">
        <f>A149+1</f>
        <v>127</v>
      </c>
      <c r="B150" s="310" t="s">
        <v>893</v>
      </c>
      <c r="C150" s="110" t="s">
        <v>1359</v>
      </c>
      <c r="D150" s="110" t="s">
        <v>530</v>
      </c>
      <c r="E150" s="448"/>
      <c r="F150" s="106">
        <v>9</v>
      </c>
      <c r="G150" s="106">
        <v>8.6</v>
      </c>
      <c r="H150" s="110" t="s">
        <v>1372</v>
      </c>
      <c r="I150" s="106" t="s">
        <v>1374</v>
      </c>
      <c r="J150" s="346" t="s">
        <v>1591</v>
      </c>
      <c r="K150" s="106"/>
    </row>
    <row r="151" spans="1:11" s="64" customFormat="1" ht="18.75" customHeight="1">
      <c r="A151" s="120"/>
      <c r="B151" s="120"/>
      <c r="C151" s="120"/>
      <c r="D151" s="322" t="s">
        <v>411</v>
      </c>
      <c r="E151" s="120"/>
      <c r="F151" s="121">
        <f>SUM(F141:F150)</f>
        <v>90</v>
      </c>
      <c r="G151" s="121">
        <f>SUM(G141:G150)</f>
        <v>86.31</v>
      </c>
      <c r="H151" s="121"/>
      <c r="I151" s="121"/>
      <c r="J151" s="121"/>
      <c r="K151" s="121"/>
    </row>
    <row r="152" spans="1:11" s="64" customFormat="1" ht="24.75" customHeight="1">
      <c r="A152" s="449" t="s">
        <v>545</v>
      </c>
      <c r="B152" s="450"/>
      <c r="C152" s="450"/>
      <c r="D152" s="450"/>
      <c r="E152" s="450"/>
      <c r="F152" s="450"/>
      <c r="G152" s="450"/>
      <c r="H152" s="450"/>
      <c r="I152" s="450"/>
      <c r="J152" s="450"/>
      <c r="K152" s="451"/>
    </row>
    <row r="153" spans="1:11" s="65" customFormat="1" ht="30" customHeight="1">
      <c r="A153" s="104">
        <f>A150+1</f>
        <v>128</v>
      </c>
      <c r="B153" s="104" t="s">
        <v>1523</v>
      </c>
      <c r="C153" s="110" t="s">
        <v>1375</v>
      </c>
      <c r="D153" s="110" t="s">
        <v>490</v>
      </c>
      <c r="E153" s="446" t="s">
        <v>1513</v>
      </c>
      <c r="F153" s="106">
        <v>9</v>
      </c>
      <c r="G153" s="106">
        <v>8.35</v>
      </c>
      <c r="H153" s="110" t="s">
        <v>1386</v>
      </c>
      <c r="I153" s="106" t="s">
        <v>1031</v>
      </c>
      <c r="J153" s="346" t="s">
        <v>1591</v>
      </c>
      <c r="K153" s="106"/>
    </row>
    <row r="154" spans="1:11" s="65" customFormat="1" ht="30" customHeight="1">
      <c r="A154" s="104">
        <f>A153+1</f>
        <v>129</v>
      </c>
      <c r="B154" s="310" t="s">
        <v>893</v>
      </c>
      <c r="C154" s="110" t="s">
        <v>1376</v>
      </c>
      <c r="D154" s="110" t="s">
        <v>551</v>
      </c>
      <c r="E154" s="447"/>
      <c r="F154" s="106">
        <v>9</v>
      </c>
      <c r="G154" s="106">
        <v>5.86</v>
      </c>
      <c r="H154" s="110" t="s">
        <v>1387</v>
      </c>
      <c r="I154" s="106" t="s">
        <v>1388</v>
      </c>
      <c r="J154" s="346" t="s">
        <v>1591</v>
      </c>
      <c r="K154" s="106"/>
    </row>
    <row r="155" spans="1:11" s="65" customFormat="1" ht="30" customHeight="1">
      <c r="A155" s="104">
        <f aca="true" t="shared" si="10" ref="A155:A163">A154+1</f>
        <v>130</v>
      </c>
      <c r="B155" s="310" t="s">
        <v>893</v>
      </c>
      <c r="C155" s="110" t="s">
        <v>1377</v>
      </c>
      <c r="D155" s="110" t="s">
        <v>547</v>
      </c>
      <c r="E155" s="447"/>
      <c r="F155" s="106">
        <v>9</v>
      </c>
      <c r="G155" s="106">
        <v>7.84</v>
      </c>
      <c r="H155" s="110" t="s">
        <v>1389</v>
      </c>
      <c r="I155" s="106" t="s">
        <v>1035</v>
      </c>
      <c r="J155" s="346" t="s">
        <v>1591</v>
      </c>
      <c r="K155" s="106"/>
    </row>
    <row r="156" spans="1:11" s="65" customFormat="1" ht="30" customHeight="1">
      <c r="A156" s="104">
        <f t="shared" si="10"/>
        <v>131</v>
      </c>
      <c r="B156" s="310" t="s">
        <v>893</v>
      </c>
      <c r="C156" s="110" t="s">
        <v>1378</v>
      </c>
      <c r="D156" s="110" t="s">
        <v>552</v>
      </c>
      <c r="E156" s="447"/>
      <c r="F156" s="106">
        <v>9</v>
      </c>
      <c r="G156" s="106">
        <v>7.51</v>
      </c>
      <c r="H156" s="110" t="s">
        <v>1390</v>
      </c>
      <c r="I156" s="106" t="s">
        <v>1391</v>
      </c>
      <c r="J156" s="346" t="s">
        <v>1591</v>
      </c>
      <c r="K156" s="106"/>
    </row>
    <row r="157" spans="1:11" s="65" customFormat="1" ht="30" customHeight="1">
      <c r="A157" s="104">
        <f t="shared" si="10"/>
        <v>132</v>
      </c>
      <c r="B157" s="310" t="s">
        <v>893</v>
      </c>
      <c r="C157" s="110" t="s">
        <v>1379</v>
      </c>
      <c r="D157" s="110" t="s">
        <v>548</v>
      </c>
      <c r="E157" s="447"/>
      <c r="F157" s="106">
        <v>9</v>
      </c>
      <c r="G157" s="106">
        <v>7.13</v>
      </c>
      <c r="H157" s="110" t="s">
        <v>1392</v>
      </c>
      <c r="I157" s="106" t="s">
        <v>1031</v>
      </c>
      <c r="J157" s="346" t="s">
        <v>1591</v>
      </c>
      <c r="K157" s="106"/>
    </row>
    <row r="158" spans="1:11" s="65" customFormat="1" ht="30" customHeight="1">
      <c r="A158" s="104">
        <f t="shared" si="10"/>
        <v>133</v>
      </c>
      <c r="B158" s="310" t="s">
        <v>893</v>
      </c>
      <c r="C158" s="110" t="s">
        <v>1380</v>
      </c>
      <c r="D158" s="110" t="s">
        <v>550</v>
      </c>
      <c r="E158" s="447"/>
      <c r="F158" s="106">
        <v>9</v>
      </c>
      <c r="G158" s="106">
        <v>7.34</v>
      </c>
      <c r="H158" s="110" t="s">
        <v>1393</v>
      </c>
      <c r="I158" s="106" t="s">
        <v>1394</v>
      </c>
      <c r="J158" s="346" t="s">
        <v>1591</v>
      </c>
      <c r="K158" s="106"/>
    </row>
    <row r="159" spans="1:11" s="65" customFormat="1" ht="30" customHeight="1">
      <c r="A159" s="104">
        <f t="shared" si="10"/>
        <v>134</v>
      </c>
      <c r="B159" s="310" t="s">
        <v>893</v>
      </c>
      <c r="C159" s="110" t="s">
        <v>1381</v>
      </c>
      <c r="D159" s="110" t="s">
        <v>549</v>
      </c>
      <c r="E159" s="447"/>
      <c r="F159" s="106">
        <v>9</v>
      </c>
      <c r="G159" s="106">
        <v>6.93</v>
      </c>
      <c r="H159" s="110" t="s">
        <v>1393</v>
      </c>
      <c r="I159" s="106" t="s">
        <v>1395</v>
      </c>
      <c r="J159" s="346" t="s">
        <v>1591</v>
      </c>
      <c r="K159" s="106"/>
    </row>
    <row r="160" spans="1:11" s="65" customFormat="1" ht="30" customHeight="1">
      <c r="A160" s="104">
        <f t="shared" si="10"/>
        <v>135</v>
      </c>
      <c r="B160" s="310" t="s">
        <v>893</v>
      </c>
      <c r="C160" s="110" t="s">
        <v>1382</v>
      </c>
      <c r="D160" s="110" t="s">
        <v>546</v>
      </c>
      <c r="E160" s="447"/>
      <c r="F160" s="106">
        <v>9</v>
      </c>
      <c r="G160" s="106">
        <v>6.92</v>
      </c>
      <c r="H160" s="110" t="s">
        <v>1396</v>
      </c>
      <c r="I160" s="106"/>
      <c r="J160" s="346" t="s">
        <v>1591</v>
      </c>
      <c r="K160" s="106"/>
    </row>
    <row r="161" spans="1:11" s="65" customFormat="1" ht="30" customHeight="1">
      <c r="A161" s="104">
        <f t="shared" si="10"/>
        <v>136</v>
      </c>
      <c r="B161" s="310" t="s">
        <v>893</v>
      </c>
      <c r="C161" s="110" t="s">
        <v>1383</v>
      </c>
      <c r="D161" s="110" t="s">
        <v>553</v>
      </c>
      <c r="E161" s="447"/>
      <c r="F161" s="106">
        <v>9</v>
      </c>
      <c r="G161" s="106">
        <v>7.6</v>
      </c>
      <c r="H161" s="110" t="s">
        <v>1397</v>
      </c>
      <c r="I161" s="106" t="s">
        <v>1046</v>
      </c>
      <c r="J161" s="346" t="s">
        <v>1591</v>
      </c>
      <c r="K161" s="106"/>
    </row>
    <row r="162" spans="1:11" s="65" customFormat="1" ht="30" customHeight="1">
      <c r="A162" s="104">
        <f t="shared" si="10"/>
        <v>137</v>
      </c>
      <c r="B162" s="310" t="s">
        <v>893</v>
      </c>
      <c r="C162" s="110" t="s">
        <v>1384</v>
      </c>
      <c r="D162" s="110" t="s">
        <v>554</v>
      </c>
      <c r="E162" s="447"/>
      <c r="F162" s="106">
        <v>9</v>
      </c>
      <c r="G162" s="106">
        <v>8.09</v>
      </c>
      <c r="H162" s="110" t="s">
        <v>1398</v>
      </c>
      <c r="I162" s="106" t="s">
        <v>1399</v>
      </c>
      <c r="J162" s="346" t="s">
        <v>1591</v>
      </c>
      <c r="K162" s="106"/>
    </row>
    <row r="163" spans="1:11" s="65" customFormat="1" ht="30" customHeight="1">
      <c r="A163" s="104">
        <f t="shared" si="10"/>
        <v>138</v>
      </c>
      <c r="B163" s="310" t="s">
        <v>893</v>
      </c>
      <c r="C163" s="110" t="s">
        <v>1385</v>
      </c>
      <c r="D163" s="110" t="s">
        <v>1114</v>
      </c>
      <c r="E163" s="448"/>
      <c r="F163" s="106">
        <v>9</v>
      </c>
      <c r="G163" s="106">
        <v>7.29</v>
      </c>
      <c r="H163" s="110" t="s">
        <v>1400</v>
      </c>
      <c r="I163" s="106" t="s">
        <v>1401</v>
      </c>
      <c r="J163" s="346" t="s">
        <v>1591</v>
      </c>
      <c r="K163" s="106"/>
    </row>
    <row r="164" spans="1:11" s="64" customFormat="1" ht="24" customHeight="1">
      <c r="A164" s="120"/>
      <c r="B164" s="110"/>
      <c r="C164" s="110"/>
      <c r="D164" s="322" t="s">
        <v>411</v>
      </c>
      <c r="E164" s="120"/>
      <c r="F164" s="121">
        <f>SUM(F153:F163)</f>
        <v>99</v>
      </c>
      <c r="G164" s="121">
        <f>SUM(G153:G163)</f>
        <v>80.86000000000001</v>
      </c>
      <c r="H164" s="121"/>
      <c r="I164" s="121"/>
      <c r="J164" s="121"/>
      <c r="K164" s="121"/>
    </row>
    <row r="165" spans="1:11" s="64" customFormat="1" ht="19.5" customHeight="1">
      <c r="A165" s="449" t="s">
        <v>534</v>
      </c>
      <c r="B165" s="450"/>
      <c r="C165" s="450"/>
      <c r="D165" s="450"/>
      <c r="E165" s="450"/>
      <c r="F165" s="450"/>
      <c r="G165" s="450"/>
      <c r="H165" s="450"/>
      <c r="I165" s="450"/>
      <c r="J165" s="450"/>
      <c r="K165" s="451"/>
    </row>
    <row r="166" spans="1:11" s="65" customFormat="1" ht="27.75" customHeight="1">
      <c r="A166" s="104">
        <f>A163+1</f>
        <v>139</v>
      </c>
      <c r="B166" s="104" t="s">
        <v>1524</v>
      </c>
      <c r="C166" s="110" t="s">
        <v>539</v>
      </c>
      <c r="D166" s="110" t="s">
        <v>539</v>
      </c>
      <c r="E166" s="446" t="s">
        <v>1513</v>
      </c>
      <c r="F166" s="106">
        <v>9</v>
      </c>
      <c r="G166" s="345">
        <v>8.22</v>
      </c>
      <c r="H166" s="110" t="s">
        <v>1499</v>
      </c>
      <c r="I166" s="106" t="s">
        <v>1483</v>
      </c>
      <c r="J166" s="346" t="s">
        <v>1592</v>
      </c>
      <c r="K166" s="106"/>
    </row>
    <row r="167" spans="1:11" s="65" customFormat="1" ht="27.75" customHeight="1">
      <c r="A167" s="104">
        <f>A166+1</f>
        <v>140</v>
      </c>
      <c r="B167" s="310" t="s">
        <v>893</v>
      </c>
      <c r="C167" s="110" t="s">
        <v>542</v>
      </c>
      <c r="D167" s="110" t="s">
        <v>542</v>
      </c>
      <c r="E167" s="447"/>
      <c r="F167" s="106">
        <v>9</v>
      </c>
      <c r="G167" s="345">
        <v>7.87</v>
      </c>
      <c r="H167" s="110" t="s">
        <v>1489</v>
      </c>
      <c r="I167" s="107" t="s">
        <v>1491</v>
      </c>
      <c r="J167" s="346" t="s">
        <v>1592</v>
      </c>
      <c r="K167" s="106"/>
    </row>
    <row r="168" spans="1:11" s="65" customFormat="1" ht="27.75" customHeight="1">
      <c r="A168" s="104">
        <f aca="true" t="shared" si="11" ref="A168:A177">A167+1</f>
        <v>141</v>
      </c>
      <c r="B168" s="310" t="s">
        <v>893</v>
      </c>
      <c r="C168" s="110" t="s">
        <v>543</v>
      </c>
      <c r="D168" s="110" t="s">
        <v>543</v>
      </c>
      <c r="E168" s="447"/>
      <c r="F168" s="106">
        <v>9</v>
      </c>
      <c r="G168" s="350">
        <v>8.3</v>
      </c>
      <c r="H168" s="110" t="s">
        <v>1488</v>
      </c>
      <c r="I168" s="106" t="s">
        <v>1484</v>
      </c>
      <c r="J168" s="346" t="s">
        <v>1592</v>
      </c>
      <c r="K168" s="106"/>
    </row>
    <row r="169" spans="1:11" s="65" customFormat="1" ht="27.75" customHeight="1">
      <c r="A169" s="104">
        <f t="shared" si="11"/>
        <v>142</v>
      </c>
      <c r="B169" s="310" t="s">
        <v>893</v>
      </c>
      <c r="C169" s="110" t="s">
        <v>544</v>
      </c>
      <c r="D169" s="110" t="s">
        <v>544</v>
      </c>
      <c r="E169" s="447"/>
      <c r="F169" s="106">
        <v>9</v>
      </c>
      <c r="G169" s="350">
        <v>8.41</v>
      </c>
      <c r="H169" s="110" t="s">
        <v>1487</v>
      </c>
      <c r="I169" s="106" t="s">
        <v>1485</v>
      </c>
      <c r="J169" s="346" t="s">
        <v>1592</v>
      </c>
      <c r="K169" s="106"/>
    </row>
    <row r="170" spans="1:11" s="65" customFormat="1" ht="27.75" customHeight="1">
      <c r="A170" s="104">
        <f t="shared" si="11"/>
        <v>143</v>
      </c>
      <c r="B170" s="310" t="s">
        <v>893</v>
      </c>
      <c r="C170" s="110" t="s">
        <v>536</v>
      </c>
      <c r="D170" s="110" t="s">
        <v>536</v>
      </c>
      <c r="E170" s="447"/>
      <c r="F170" s="106">
        <v>9</v>
      </c>
      <c r="G170" s="351">
        <v>7.12</v>
      </c>
      <c r="H170" s="110" t="s">
        <v>1486</v>
      </c>
      <c r="I170" s="107" t="s">
        <v>1490</v>
      </c>
      <c r="J170" s="346" t="s">
        <v>1592</v>
      </c>
      <c r="K170" s="106"/>
    </row>
    <row r="171" spans="1:11" s="65" customFormat="1" ht="27.75" customHeight="1">
      <c r="A171" s="104">
        <f t="shared" si="11"/>
        <v>144</v>
      </c>
      <c r="B171" s="310" t="s">
        <v>893</v>
      </c>
      <c r="C171" s="110" t="s">
        <v>537</v>
      </c>
      <c r="D171" s="110" t="s">
        <v>537</v>
      </c>
      <c r="E171" s="447"/>
      <c r="F171" s="106">
        <v>9</v>
      </c>
      <c r="G171" s="350">
        <v>8.4</v>
      </c>
      <c r="H171" s="110" t="s">
        <v>1486</v>
      </c>
      <c r="I171" s="106" t="s">
        <v>1492</v>
      </c>
      <c r="J171" s="346" t="s">
        <v>1592</v>
      </c>
      <c r="K171" s="106"/>
    </row>
    <row r="172" spans="1:11" s="65" customFormat="1" ht="27.75" customHeight="1">
      <c r="A172" s="104">
        <f t="shared" si="11"/>
        <v>145</v>
      </c>
      <c r="B172" s="310" t="s">
        <v>893</v>
      </c>
      <c r="C172" s="110" t="s">
        <v>535</v>
      </c>
      <c r="D172" s="110" t="s">
        <v>535</v>
      </c>
      <c r="E172" s="447"/>
      <c r="F172" s="106">
        <v>9</v>
      </c>
      <c r="G172" s="351">
        <v>7.13</v>
      </c>
      <c r="H172" s="110" t="s">
        <v>1500</v>
      </c>
      <c r="I172" s="107" t="s">
        <v>1493</v>
      </c>
      <c r="J172" s="346" t="s">
        <v>1592</v>
      </c>
      <c r="K172" s="106"/>
    </row>
    <row r="173" spans="1:11" s="65" customFormat="1" ht="27.75" customHeight="1">
      <c r="A173" s="104">
        <f t="shared" si="11"/>
        <v>146</v>
      </c>
      <c r="B173" s="310" t="s">
        <v>893</v>
      </c>
      <c r="C173" s="110" t="s">
        <v>541</v>
      </c>
      <c r="D173" s="110" t="s">
        <v>541</v>
      </c>
      <c r="E173" s="447"/>
      <c r="F173" s="106">
        <v>9</v>
      </c>
      <c r="G173" s="351">
        <v>7.14</v>
      </c>
      <c r="H173" s="110" t="s">
        <v>1501</v>
      </c>
      <c r="I173" s="107" t="s">
        <v>1494</v>
      </c>
      <c r="J173" s="346" t="s">
        <v>1592</v>
      </c>
      <c r="K173" s="106"/>
    </row>
    <row r="174" spans="1:11" s="65" customFormat="1" ht="27.75" customHeight="1">
      <c r="A174" s="104">
        <f t="shared" si="11"/>
        <v>147</v>
      </c>
      <c r="B174" s="310" t="s">
        <v>893</v>
      </c>
      <c r="C174" s="110" t="s">
        <v>538</v>
      </c>
      <c r="D174" s="110" t="s">
        <v>538</v>
      </c>
      <c r="E174" s="447"/>
      <c r="F174" s="106">
        <v>9</v>
      </c>
      <c r="G174" s="351">
        <v>8.33</v>
      </c>
      <c r="H174" s="110" t="s">
        <v>1502</v>
      </c>
      <c r="I174" s="107" t="s">
        <v>1495</v>
      </c>
      <c r="J174" s="346" t="s">
        <v>1592</v>
      </c>
      <c r="K174" s="106"/>
    </row>
    <row r="175" spans="1:11" s="65" customFormat="1" ht="27.75" customHeight="1">
      <c r="A175" s="104">
        <f t="shared" si="11"/>
        <v>148</v>
      </c>
      <c r="B175" s="310" t="s">
        <v>893</v>
      </c>
      <c r="C175" s="110" t="s">
        <v>540</v>
      </c>
      <c r="D175" s="110" t="s">
        <v>540</v>
      </c>
      <c r="E175" s="447"/>
      <c r="F175" s="106">
        <v>9</v>
      </c>
      <c r="G175" s="351">
        <v>7.39</v>
      </c>
      <c r="H175" s="110" t="s">
        <v>1504</v>
      </c>
      <c r="I175" s="107" t="s">
        <v>1496</v>
      </c>
      <c r="J175" s="346" t="s">
        <v>1592</v>
      </c>
      <c r="K175" s="106"/>
    </row>
    <row r="176" spans="1:11" s="65" customFormat="1" ht="27.75" customHeight="1">
      <c r="A176" s="104">
        <f t="shared" si="11"/>
        <v>149</v>
      </c>
      <c r="B176" s="310" t="s">
        <v>893</v>
      </c>
      <c r="C176" s="110" t="s">
        <v>740</v>
      </c>
      <c r="D176" s="110" t="s">
        <v>740</v>
      </c>
      <c r="E176" s="447"/>
      <c r="F176" s="106">
        <v>9</v>
      </c>
      <c r="G176" s="351">
        <v>7.66</v>
      </c>
      <c r="H176" s="110" t="s">
        <v>1503</v>
      </c>
      <c r="I176" s="107" t="s">
        <v>1497</v>
      </c>
      <c r="J176" s="346" t="s">
        <v>1592</v>
      </c>
      <c r="K176" s="106"/>
    </row>
    <row r="177" spans="1:11" s="65" customFormat="1" ht="27.75" customHeight="1">
      <c r="A177" s="104">
        <f t="shared" si="11"/>
        <v>150</v>
      </c>
      <c r="B177" s="310" t="s">
        <v>893</v>
      </c>
      <c r="C177" s="110" t="s">
        <v>741</v>
      </c>
      <c r="D177" s="110" t="s">
        <v>741</v>
      </c>
      <c r="E177" s="448"/>
      <c r="F177" s="106">
        <v>9</v>
      </c>
      <c r="G177" s="350">
        <v>8.21</v>
      </c>
      <c r="H177" s="110" t="s">
        <v>1505</v>
      </c>
      <c r="I177" s="107" t="s">
        <v>1498</v>
      </c>
      <c r="J177" s="346" t="s">
        <v>1592</v>
      </c>
      <c r="K177" s="106"/>
    </row>
    <row r="178" spans="1:11" s="64" customFormat="1" ht="25.5" customHeight="1">
      <c r="A178" s="120"/>
      <c r="B178" s="110"/>
      <c r="C178" s="110"/>
      <c r="D178" s="322" t="s">
        <v>411</v>
      </c>
      <c r="E178" s="120"/>
      <c r="F178" s="121">
        <f>SUM(F166:F177)</f>
        <v>108</v>
      </c>
      <c r="G178" s="121">
        <f>SUM(G166:G177)</f>
        <v>94.18</v>
      </c>
      <c r="H178" s="121"/>
      <c r="I178" s="121"/>
      <c r="J178" s="121"/>
      <c r="K178" s="121"/>
    </row>
    <row r="179" spans="1:11" s="64" customFormat="1" ht="17.25" customHeight="1">
      <c r="A179" s="449" t="s">
        <v>555</v>
      </c>
      <c r="B179" s="450"/>
      <c r="C179" s="450"/>
      <c r="D179" s="450"/>
      <c r="E179" s="450"/>
      <c r="F179" s="450"/>
      <c r="G179" s="450"/>
      <c r="H179" s="450"/>
      <c r="I179" s="450"/>
      <c r="J179" s="450"/>
      <c r="K179" s="451"/>
    </row>
    <row r="180" spans="1:11" s="65" customFormat="1" ht="23.25" customHeight="1">
      <c r="A180" s="104">
        <f>A177+1</f>
        <v>151</v>
      </c>
      <c r="B180" s="104" t="s">
        <v>1525</v>
      </c>
      <c r="C180" s="110" t="s">
        <v>1404</v>
      </c>
      <c r="D180" s="110" t="s">
        <v>556</v>
      </c>
      <c r="E180" s="446" t="s">
        <v>1513</v>
      </c>
      <c r="F180" s="106">
        <v>9</v>
      </c>
      <c r="G180" s="350">
        <v>8.41</v>
      </c>
      <c r="H180" s="110" t="s">
        <v>1405</v>
      </c>
      <c r="I180" s="106" t="s">
        <v>1406</v>
      </c>
      <c r="J180" s="346" t="s">
        <v>1593</v>
      </c>
      <c r="K180" s="106"/>
    </row>
    <row r="181" spans="1:11" s="65" customFormat="1" ht="30" customHeight="1">
      <c r="A181" s="104">
        <f aca="true" t="shared" si="12" ref="A181:A193">A180+1</f>
        <v>152</v>
      </c>
      <c r="B181" s="310" t="s">
        <v>893</v>
      </c>
      <c r="C181" s="110" t="s">
        <v>1407</v>
      </c>
      <c r="D181" s="110" t="s">
        <v>557</v>
      </c>
      <c r="E181" s="447"/>
      <c r="F181" s="106">
        <v>9</v>
      </c>
      <c r="G181" s="350">
        <v>8.39</v>
      </c>
      <c r="H181" s="110" t="s">
        <v>1408</v>
      </c>
      <c r="I181" s="106" t="s">
        <v>1409</v>
      </c>
      <c r="J181" s="346" t="s">
        <v>1593</v>
      </c>
      <c r="K181" s="106"/>
    </row>
    <row r="182" spans="1:11" s="65" customFormat="1" ht="30" customHeight="1">
      <c r="A182" s="104">
        <f t="shared" si="12"/>
        <v>153</v>
      </c>
      <c r="B182" s="310" t="s">
        <v>893</v>
      </c>
      <c r="C182" s="110" t="s">
        <v>1410</v>
      </c>
      <c r="D182" s="110" t="s">
        <v>558</v>
      </c>
      <c r="E182" s="447"/>
      <c r="F182" s="106">
        <v>9</v>
      </c>
      <c r="G182" s="350">
        <v>8.41</v>
      </c>
      <c r="H182" s="110" t="s">
        <v>1408</v>
      </c>
      <c r="I182" s="106" t="s">
        <v>1409</v>
      </c>
      <c r="J182" s="346" t="s">
        <v>1593</v>
      </c>
      <c r="K182" s="106"/>
    </row>
    <row r="183" spans="1:11" s="65" customFormat="1" ht="30" customHeight="1">
      <c r="A183" s="104">
        <f t="shared" si="12"/>
        <v>154</v>
      </c>
      <c r="B183" s="310" t="s">
        <v>893</v>
      </c>
      <c r="C183" s="110" t="s">
        <v>1414</v>
      </c>
      <c r="D183" s="110" t="s">
        <v>559</v>
      </c>
      <c r="E183" s="447"/>
      <c r="F183" s="106">
        <v>9</v>
      </c>
      <c r="G183" s="350">
        <v>8.08</v>
      </c>
      <c r="H183" s="110" t="s">
        <v>1415</v>
      </c>
      <c r="I183" s="106" t="s">
        <v>1271</v>
      </c>
      <c r="J183" s="346" t="s">
        <v>1593</v>
      </c>
      <c r="K183" s="106"/>
    </row>
    <row r="184" spans="1:11" s="65" customFormat="1" ht="23.25" customHeight="1">
      <c r="A184" s="104">
        <f t="shared" si="12"/>
        <v>155</v>
      </c>
      <c r="B184" s="310" t="s">
        <v>893</v>
      </c>
      <c r="C184" s="110" t="s">
        <v>1411</v>
      </c>
      <c r="D184" s="110" t="s">
        <v>560</v>
      </c>
      <c r="E184" s="447"/>
      <c r="F184" s="106">
        <v>9</v>
      </c>
      <c r="G184" s="350">
        <v>8.41</v>
      </c>
      <c r="H184" s="110" t="s">
        <v>1412</v>
      </c>
      <c r="I184" s="106" t="s">
        <v>1413</v>
      </c>
      <c r="J184" s="346" t="s">
        <v>1593</v>
      </c>
      <c r="K184" s="106"/>
    </row>
    <row r="185" spans="1:11" s="65" customFormat="1" ht="30" customHeight="1">
      <c r="A185" s="104">
        <f t="shared" si="12"/>
        <v>156</v>
      </c>
      <c r="B185" s="310" t="s">
        <v>893</v>
      </c>
      <c r="C185" s="110" t="s">
        <v>1411</v>
      </c>
      <c r="D185" s="110" t="s">
        <v>561</v>
      </c>
      <c r="E185" s="447"/>
      <c r="F185" s="106">
        <v>9</v>
      </c>
      <c r="G185" s="350">
        <v>8.4</v>
      </c>
      <c r="H185" s="110" t="s">
        <v>1416</v>
      </c>
      <c r="I185" s="106" t="s">
        <v>1417</v>
      </c>
      <c r="J185" s="346" t="s">
        <v>1593</v>
      </c>
      <c r="K185" s="106"/>
    </row>
    <row r="186" spans="1:11" s="65" customFormat="1" ht="30" customHeight="1">
      <c r="A186" s="104">
        <f t="shared" si="12"/>
        <v>157</v>
      </c>
      <c r="B186" s="310" t="s">
        <v>893</v>
      </c>
      <c r="C186" s="110" t="s">
        <v>1418</v>
      </c>
      <c r="D186" s="110" t="s">
        <v>562</v>
      </c>
      <c r="E186" s="447"/>
      <c r="F186" s="106">
        <v>9</v>
      </c>
      <c r="G186" s="350">
        <v>8.39</v>
      </c>
      <c r="H186" s="110" t="s">
        <v>1419</v>
      </c>
      <c r="I186" s="106" t="s">
        <v>1420</v>
      </c>
      <c r="J186" s="346" t="s">
        <v>1593</v>
      </c>
      <c r="K186" s="106"/>
    </row>
    <row r="187" spans="1:11" s="65" customFormat="1" ht="30" customHeight="1">
      <c r="A187" s="104">
        <f t="shared" si="12"/>
        <v>158</v>
      </c>
      <c r="B187" s="310" t="s">
        <v>893</v>
      </c>
      <c r="C187" s="110" t="s">
        <v>1418</v>
      </c>
      <c r="D187" s="110" t="s">
        <v>563</v>
      </c>
      <c r="E187" s="447"/>
      <c r="F187" s="106">
        <v>9</v>
      </c>
      <c r="G187" s="350">
        <v>8.4</v>
      </c>
      <c r="H187" s="110" t="s">
        <v>1419</v>
      </c>
      <c r="I187" s="106" t="s">
        <v>1421</v>
      </c>
      <c r="J187" s="346" t="s">
        <v>1593</v>
      </c>
      <c r="K187" s="106"/>
    </row>
    <row r="188" spans="1:11" s="65" customFormat="1" ht="30" customHeight="1">
      <c r="A188" s="104">
        <f t="shared" si="12"/>
        <v>159</v>
      </c>
      <c r="B188" s="310" t="s">
        <v>893</v>
      </c>
      <c r="C188" s="110" t="s">
        <v>1418</v>
      </c>
      <c r="D188" s="110" t="s">
        <v>564</v>
      </c>
      <c r="E188" s="447"/>
      <c r="F188" s="106">
        <v>9</v>
      </c>
      <c r="G188" s="350">
        <v>8.38</v>
      </c>
      <c r="H188" s="110" t="s">
        <v>1419</v>
      </c>
      <c r="I188" s="106" t="s">
        <v>1422</v>
      </c>
      <c r="J188" s="346" t="s">
        <v>1593</v>
      </c>
      <c r="K188" s="106"/>
    </row>
    <row r="189" spans="1:13" s="65" customFormat="1" ht="30" customHeight="1">
      <c r="A189" s="104">
        <f t="shared" si="12"/>
        <v>160</v>
      </c>
      <c r="B189" s="310" t="s">
        <v>893</v>
      </c>
      <c r="C189" s="110" t="s">
        <v>1423</v>
      </c>
      <c r="D189" s="110" t="s">
        <v>565</v>
      </c>
      <c r="E189" s="447"/>
      <c r="F189" s="106">
        <v>9</v>
      </c>
      <c r="G189" s="350">
        <v>8.41</v>
      </c>
      <c r="H189" s="110" t="s">
        <v>1424</v>
      </c>
      <c r="I189" s="106" t="s">
        <v>1425</v>
      </c>
      <c r="J189" s="346" t="s">
        <v>1593</v>
      </c>
      <c r="K189" s="106"/>
      <c r="M189" s="65">
        <f>13750-16900</f>
        <v>-3150</v>
      </c>
    </row>
    <row r="190" spans="1:13" s="65" customFormat="1" ht="30" customHeight="1">
      <c r="A190" s="104">
        <f t="shared" si="12"/>
        <v>161</v>
      </c>
      <c r="B190" s="310" t="s">
        <v>893</v>
      </c>
      <c r="C190" s="110" t="s">
        <v>1426</v>
      </c>
      <c r="D190" s="110" t="s">
        <v>566</v>
      </c>
      <c r="E190" s="447"/>
      <c r="F190" s="106">
        <v>9</v>
      </c>
      <c r="G190" s="350">
        <v>8.41</v>
      </c>
      <c r="H190" s="110" t="s">
        <v>1427</v>
      </c>
      <c r="I190" s="106" t="s">
        <v>1428</v>
      </c>
      <c r="J190" s="346" t="s">
        <v>1593</v>
      </c>
      <c r="K190" s="106"/>
      <c r="M190" s="65" t="s">
        <v>382</v>
      </c>
    </row>
    <row r="191" spans="1:11" s="65" customFormat="1" ht="30" customHeight="1">
      <c r="A191" s="104">
        <f t="shared" si="12"/>
        <v>162</v>
      </c>
      <c r="B191" s="310" t="s">
        <v>893</v>
      </c>
      <c r="C191" s="110" t="s">
        <v>1402</v>
      </c>
      <c r="D191" s="110" t="s">
        <v>567</v>
      </c>
      <c r="E191" s="447"/>
      <c r="F191" s="106">
        <v>9</v>
      </c>
      <c r="G191" s="350">
        <v>8.48</v>
      </c>
      <c r="H191" s="110" t="s">
        <v>1403</v>
      </c>
      <c r="I191" s="106" t="s">
        <v>862</v>
      </c>
      <c r="J191" s="346" t="s">
        <v>1593</v>
      </c>
      <c r="K191" s="106"/>
    </row>
    <row r="192" spans="1:11" s="65" customFormat="1" ht="30" customHeight="1">
      <c r="A192" s="104">
        <f t="shared" si="12"/>
        <v>163</v>
      </c>
      <c r="B192" s="310" t="s">
        <v>893</v>
      </c>
      <c r="C192" s="110" t="s">
        <v>1432</v>
      </c>
      <c r="D192" s="110" t="s">
        <v>568</v>
      </c>
      <c r="E192" s="447"/>
      <c r="F192" s="106">
        <v>9</v>
      </c>
      <c r="G192" s="350">
        <v>8.41</v>
      </c>
      <c r="H192" s="110" t="s">
        <v>1433</v>
      </c>
      <c r="I192" s="106" t="s">
        <v>1434</v>
      </c>
      <c r="J192" s="346" t="s">
        <v>1593</v>
      </c>
      <c r="K192" s="106"/>
    </row>
    <row r="193" spans="1:11" s="65" customFormat="1" ht="23.25" customHeight="1">
      <c r="A193" s="104">
        <f t="shared" si="12"/>
        <v>164</v>
      </c>
      <c r="B193" s="310" t="s">
        <v>893</v>
      </c>
      <c r="C193" s="110" t="s">
        <v>1429</v>
      </c>
      <c r="D193" s="110" t="s">
        <v>569</v>
      </c>
      <c r="E193" s="448"/>
      <c r="F193" s="106">
        <v>9</v>
      </c>
      <c r="G193" s="350">
        <v>8.4</v>
      </c>
      <c r="H193" s="110" t="s">
        <v>1430</v>
      </c>
      <c r="I193" s="106" t="s">
        <v>1431</v>
      </c>
      <c r="J193" s="346" t="s">
        <v>1593</v>
      </c>
      <c r="K193" s="106"/>
    </row>
    <row r="194" spans="1:11" s="64" customFormat="1" ht="18" customHeight="1">
      <c r="A194" s="120"/>
      <c r="B194" s="120"/>
      <c r="C194" s="120"/>
      <c r="D194" s="322" t="s">
        <v>411</v>
      </c>
      <c r="E194" s="120"/>
      <c r="F194" s="121">
        <f>SUM(F180:F193)</f>
        <v>126</v>
      </c>
      <c r="G194" s="121">
        <f>SUM(G180:G193)</f>
        <v>117.38</v>
      </c>
      <c r="H194" s="121"/>
      <c r="I194" s="121"/>
      <c r="J194" s="121"/>
      <c r="K194" s="121"/>
    </row>
    <row r="195" spans="1:11" s="64" customFormat="1" ht="18" customHeight="1">
      <c r="A195" s="120"/>
      <c r="B195" s="110"/>
      <c r="C195" s="110"/>
      <c r="D195" s="322" t="s">
        <v>677</v>
      </c>
      <c r="E195" s="120"/>
      <c r="F195" s="121">
        <f>F19+F29+F49+F68+F81+F94+F109+F128+F139+F151+F178+F164+F194</f>
        <v>1492.5</v>
      </c>
      <c r="G195" s="121">
        <f>G19+G29+G49+G68+G81+G94+G109+G128+G139+G151+G178+G164+G194</f>
        <v>1303.3883600000004</v>
      </c>
      <c r="H195" s="121"/>
      <c r="I195" s="121"/>
      <c r="J195" s="121"/>
      <c r="K195" s="121"/>
    </row>
    <row r="196" spans="1:11" ht="18" customHeight="1">
      <c r="A196" s="328"/>
      <c r="B196" s="328"/>
      <c r="C196" s="449" t="s">
        <v>1527</v>
      </c>
      <c r="D196" s="451"/>
      <c r="E196" s="329"/>
      <c r="F196" s="3"/>
      <c r="G196" s="121">
        <f>G195*7/100</f>
        <v>91.23718520000003</v>
      </c>
      <c r="H196" s="330"/>
      <c r="I196" s="330"/>
      <c r="J196" s="330"/>
      <c r="K196" s="330"/>
    </row>
    <row r="197" spans="1:11" ht="18" customHeight="1">
      <c r="A197" s="331"/>
      <c r="B197" s="331"/>
      <c r="C197" s="449" t="s">
        <v>411</v>
      </c>
      <c r="D197" s="451"/>
      <c r="E197" s="329"/>
      <c r="F197" s="3"/>
      <c r="G197" s="121">
        <f>G195+G196</f>
        <v>1394.6255452000005</v>
      </c>
      <c r="H197" s="330"/>
      <c r="I197" s="330"/>
      <c r="J197" s="330"/>
      <c r="K197" s="330"/>
    </row>
    <row r="198" spans="1:6" ht="15.75">
      <c r="A198" s="325"/>
      <c r="B198" s="325"/>
      <c r="C198" s="325"/>
      <c r="D198" s="326"/>
      <c r="F198" s="327"/>
    </row>
    <row r="199" spans="1:6" ht="15.75">
      <c r="A199" s="327"/>
      <c r="B199" s="327"/>
      <c r="C199" s="327"/>
      <c r="D199" s="326"/>
      <c r="F199" s="332">
        <f>F19+F29+F49+F68+F81+F94+F109+F128+F139+F151+F164+F178+F194</f>
        <v>1492.5</v>
      </c>
    </row>
    <row r="200" spans="1:6" ht="15.75">
      <c r="A200" s="327"/>
      <c r="B200" s="327"/>
      <c r="C200" s="327"/>
      <c r="D200" s="326"/>
      <c r="F200" s="327"/>
    </row>
    <row r="201" spans="1:6" ht="15.75">
      <c r="A201" s="327"/>
      <c r="B201" s="327"/>
      <c r="C201" s="327"/>
      <c r="D201" s="326"/>
      <c r="F201" s="327"/>
    </row>
    <row r="202" spans="1:6" ht="15.75">
      <c r="A202" s="327"/>
      <c r="B202" s="327"/>
      <c r="C202" s="327"/>
      <c r="D202" s="326"/>
      <c r="F202" s="327"/>
    </row>
    <row r="203" spans="1:6" ht="15.75">
      <c r="A203" s="327"/>
      <c r="B203" s="327"/>
      <c r="C203" s="327"/>
      <c r="D203" s="326"/>
      <c r="F203" s="327"/>
    </row>
  </sheetData>
  <sheetProtection/>
  <mergeCells count="47">
    <mergeCell ref="E111:E119"/>
    <mergeCell ref="A110:K110"/>
    <mergeCell ref="A20:K20"/>
    <mergeCell ref="E6:E18"/>
    <mergeCell ref="A5:K5"/>
    <mergeCell ref="A50:K50"/>
    <mergeCell ref="E45:E48"/>
    <mergeCell ref="E42:E44"/>
    <mergeCell ref="E31:E41"/>
    <mergeCell ref="E21:E28"/>
    <mergeCell ref="A1:K1"/>
    <mergeCell ref="H2:H3"/>
    <mergeCell ref="A2:A3"/>
    <mergeCell ref="B2:B3"/>
    <mergeCell ref="D2:D3"/>
    <mergeCell ref="I2:K2"/>
    <mergeCell ref="F2:G2"/>
    <mergeCell ref="E141:E144"/>
    <mergeCell ref="C197:D197"/>
    <mergeCell ref="C196:D196"/>
    <mergeCell ref="E180:E193"/>
    <mergeCell ref="A179:K179"/>
    <mergeCell ref="E166:E177"/>
    <mergeCell ref="A165:K165"/>
    <mergeCell ref="A69:K69"/>
    <mergeCell ref="E153:E163"/>
    <mergeCell ref="E120:E123"/>
    <mergeCell ref="A30:K30"/>
    <mergeCell ref="E124:E127"/>
    <mergeCell ref="A152:K152"/>
    <mergeCell ref="A140:K140"/>
    <mergeCell ref="E130:E138"/>
    <mergeCell ref="A129:K129"/>
    <mergeCell ref="E2:E3"/>
    <mergeCell ref="E145:E150"/>
    <mergeCell ref="C2:C3"/>
    <mergeCell ref="E65:E67"/>
    <mergeCell ref="E51:E64"/>
    <mergeCell ref="E96:E108"/>
    <mergeCell ref="A95:K95"/>
    <mergeCell ref="E83:E93"/>
    <mergeCell ref="A82:K82"/>
    <mergeCell ref="E70:E80"/>
  </mergeCells>
  <hyperlinks>
    <hyperlink ref="A197" r:id="rId1" display="\\107cw\f\261 SUB CENTERS\20-02-2010\progress report 6 schemes on 20-02-2010(Vi).xls"/>
  </hyperlinks>
  <printOptions horizontalCentered="1"/>
  <pageMargins left="0.47244094488189" right="0.196850393700787" top="0.748031496062992" bottom="0.866141732283465" header="0.511811023622047" footer="0.511811023622047"/>
  <pageSetup horizontalDpi="600" verticalDpi="600" orientation="landscape" paperSize="5" scale="90" r:id="rId2"/>
  <headerFooter alignWithMargins="0">
    <oddHeader>&amp;R&amp;P</oddHeader>
    <oddFooter>&amp;L&amp;6&amp;Z&amp;F&amp;R&amp;8 271 SC</oddFooter>
  </headerFooter>
  <rowBreaks count="12" manualBreakCount="12">
    <brk id="19" max="255" man="1"/>
    <brk id="29" max="10" man="1"/>
    <brk id="49" max="10" man="1"/>
    <brk id="68" max="10" man="1"/>
    <brk id="81" max="10" man="1"/>
    <brk id="94" max="10" man="1"/>
    <brk id="109" max="10" man="1"/>
    <brk id="128" max="10" man="1"/>
    <brk id="139" max="10" man="1"/>
    <brk id="151" max="10" man="1"/>
    <brk id="164" max="10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hohmhidc</dc:creator>
  <cp:keywords/>
  <dc:description/>
  <cp:lastModifiedBy>DELL</cp:lastModifiedBy>
  <cp:lastPrinted>2016-01-19T07:13:34Z</cp:lastPrinted>
  <dcterms:created xsi:type="dcterms:W3CDTF">2004-10-30T06:37:07Z</dcterms:created>
  <dcterms:modified xsi:type="dcterms:W3CDTF">2016-02-01T09:16:09Z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